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0D72A72-6A09-4ACF-B2D6-9A4696B453C2}" xr6:coauthVersionLast="47" xr6:coauthVersionMax="47" xr10:uidLastSave="{00000000-0000-0000-0000-000000000000}"/>
  <bookViews>
    <workbookView xWindow="-110" yWindow="-110" windowWidth="30220" windowHeight="19500" xr2:uid="{8D67A4CC-1DF3-4ED8-96BF-74C6284029E5}"/>
  </bookViews>
  <sheets>
    <sheet name="DATAMENTERI (2)" sheetId="4" r:id="rId1"/>
    <sheet name="DATAMENTERI" sheetId="3" r:id="rId2"/>
    <sheet name="NDC Scenario" sheetId="1" r:id="rId3"/>
    <sheet name="Sheet2" sheetId="2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4" l="1"/>
  <c r="H67" i="4"/>
  <c r="G67" i="4"/>
  <c r="J66" i="4"/>
  <c r="J65" i="4"/>
  <c r="J64" i="4"/>
  <c r="J63" i="4"/>
  <c r="J62" i="4"/>
  <c r="J67" i="4" s="1"/>
  <c r="N8" i="4"/>
  <c r="M8" i="4"/>
  <c r="L8" i="4"/>
  <c r="K8" i="4"/>
  <c r="J8" i="4"/>
  <c r="I8" i="4"/>
  <c r="H8" i="4"/>
  <c r="G8" i="4"/>
  <c r="F8" i="4"/>
  <c r="E8" i="4"/>
  <c r="D8" i="4"/>
  <c r="C8" i="4"/>
  <c r="E2" i="4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D2" i="4"/>
  <c r="J66" i="3" l="1"/>
  <c r="J65" i="3"/>
  <c r="J64" i="3"/>
  <c r="J63" i="3"/>
  <c r="J62" i="3"/>
  <c r="I67" i="3" l="1"/>
  <c r="H67" i="3"/>
  <c r="G67" i="3"/>
  <c r="K105" i="2"/>
  <c r="K107" i="2"/>
  <c r="K106" i="2"/>
  <c r="N8" i="3" l="1"/>
  <c r="M8" i="3"/>
  <c r="L8" i="3"/>
  <c r="K8" i="3"/>
  <c r="J8" i="3"/>
  <c r="I8" i="3"/>
  <c r="H8" i="3"/>
  <c r="G8" i="3"/>
  <c r="F8" i="3"/>
  <c r="E8" i="3"/>
  <c r="D8" i="3"/>
  <c r="C8" i="3"/>
  <c r="D2" i="3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D118" i="2"/>
  <c r="D119" i="2" s="1"/>
  <c r="E118" i="2"/>
  <c r="E119" i="2" s="1"/>
  <c r="F118" i="2"/>
  <c r="G118" i="2"/>
  <c r="G119" i="2" s="1"/>
  <c r="H118" i="2"/>
  <c r="I118" i="2"/>
  <c r="J118" i="2"/>
  <c r="K118" i="2"/>
  <c r="K119" i="2" s="1"/>
  <c r="L118" i="2"/>
  <c r="L119" i="2" s="1"/>
  <c r="M118" i="2"/>
  <c r="M119" i="2" s="1"/>
  <c r="N118" i="2"/>
  <c r="O118" i="2"/>
  <c r="O119" i="2" s="1"/>
  <c r="F119" i="2"/>
  <c r="H119" i="2"/>
  <c r="I119" i="2"/>
  <c r="J119" i="2"/>
  <c r="N119" i="2"/>
  <c r="D128" i="2"/>
  <c r="E128" i="2"/>
  <c r="I128" i="2" s="1"/>
  <c r="F128" i="2"/>
  <c r="G128" i="2"/>
  <c r="H12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O113" i="2" l="1"/>
  <c r="I129" i="2"/>
  <c r="G133" i="2"/>
  <c r="G134" i="2" s="1"/>
  <c r="F133" i="2"/>
  <c r="F134" i="2" s="1"/>
  <c r="E133" i="2"/>
  <c r="E134" i="2" s="1"/>
  <c r="D133" i="2"/>
  <c r="D134" i="2" s="1"/>
  <c r="H129" i="2"/>
  <c r="G129" i="2"/>
  <c r="F129" i="2"/>
  <c r="E129" i="2"/>
  <c r="D129" i="2"/>
  <c r="D130" i="2" s="1"/>
  <c r="D131" i="2" s="1"/>
  <c r="G130" i="2"/>
  <c r="G131" i="2" s="1"/>
  <c r="F130" i="2"/>
  <c r="F131" i="2" s="1"/>
  <c r="H132" i="2"/>
  <c r="G132" i="2"/>
  <c r="F132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I132" i="2" l="1"/>
  <c r="I133" i="2" s="1"/>
  <c r="I134" i="2" s="1"/>
  <c r="H133" i="2"/>
  <c r="H134" i="2" s="1"/>
  <c r="H130" i="2"/>
  <c r="H131" i="2" s="1"/>
  <c r="E130" i="2"/>
  <c r="E131" i="2" s="1"/>
  <c r="I130" i="2" l="1"/>
  <c r="I131" i="2" s="1"/>
  <c r="T116" i="2"/>
  <c r="S116" i="2"/>
  <c r="R116" i="2"/>
  <c r="L116" i="2"/>
  <c r="K116" i="2"/>
  <c r="J116" i="2"/>
  <c r="D116" i="2"/>
  <c r="X115" i="2"/>
  <c r="X116" i="2" s="1"/>
  <c r="W115" i="2"/>
  <c r="W116" i="2" s="1"/>
  <c r="V115" i="2"/>
  <c r="V116" i="2" s="1"/>
  <c r="U115" i="2"/>
  <c r="U116" i="2" s="1"/>
  <c r="T115" i="2"/>
  <c r="S115" i="2"/>
  <c r="R115" i="2"/>
  <c r="Q115" i="2"/>
  <c r="Q116" i="2" s="1"/>
  <c r="P115" i="2"/>
  <c r="P116" i="2" s="1"/>
  <c r="O115" i="2"/>
  <c r="O116" i="2" s="1"/>
  <c r="N115" i="2"/>
  <c r="N116" i="2" s="1"/>
  <c r="M115" i="2"/>
  <c r="M116" i="2" s="1"/>
  <c r="L115" i="2"/>
  <c r="K115" i="2"/>
  <c r="J115" i="2"/>
  <c r="I115" i="2"/>
  <c r="I116" i="2" s="1"/>
  <c r="H115" i="2"/>
  <c r="H116" i="2" s="1"/>
  <c r="G115" i="2"/>
  <c r="G116" i="2" s="1"/>
  <c r="F115" i="2"/>
  <c r="F116" i="2" s="1"/>
  <c r="E115" i="2"/>
  <c r="E116" i="2" s="1"/>
  <c r="D115" i="2"/>
  <c r="P112" i="2"/>
  <c r="Q112" i="2" s="1"/>
  <c r="R112" i="2" s="1"/>
  <c r="S112" i="2" s="1"/>
  <c r="T112" i="2" s="1"/>
  <c r="U112" i="2" s="1"/>
  <c r="V112" i="2" s="1"/>
  <c r="W112" i="2" s="1"/>
  <c r="X112" i="2" s="1"/>
  <c r="F112" i="2"/>
  <c r="G112" i="2" s="1"/>
  <c r="H112" i="2" s="1"/>
  <c r="I112" i="2" s="1"/>
  <c r="J112" i="2" s="1"/>
  <c r="K112" i="2" s="1"/>
  <c r="L112" i="2" s="1"/>
  <c r="M112" i="2" s="1"/>
  <c r="N112" i="2" s="1"/>
  <c r="O112" i="2" s="1"/>
  <c r="E112" i="2"/>
  <c r="X37" i="2" l="1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F34" i="2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W34" i="2" s="1"/>
  <c r="X34" i="2" s="1"/>
  <c r="E34" i="2"/>
  <c r="F27" i="2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X27" i="2" s="1"/>
  <c r="E27" i="2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H8" i="1" l="1"/>
  <c r="P8" i="1"/>
  <c r="P9" i="1" s="1"/>
  <c r="X8" i="1"/>
  <c r="T8" i="1"/>
  <c r="E24" i="1"/>
  <c r="E32" i="1" s="1"/>
  <c r="E16" i="1"/>
  <c r="W24" i="1"/>
  <c r="W32" i="1" s="1"/>
  <c r="D8" i="1"/>
  <c r="F16" i="1"/>
  <c r="N16" i="1"/>
  <c r="V16" i="1"/>
  <c r="H16" i="1"/>
  <c r="P16" i="1"/>
  <c r="P17" i="1" s="1"/>
  <c r="X16" i="1"/>
  <c r="J16" i="1"/>
  <c r="R16" i="1"/>
  <c r="D16" i="1"/>
  <c r="L16" i="1"/>
  <c r="T16" i="1"/>
  <c r="H24" i="1"/>
  <c r="H32" i="1" s="1"/>
  <c r="P24" i="1"/>
  <c r="M16" i="1"/>
  <c r="O24" i="1"/>
  <c r="O32" i="1" s="1"/>
  <c r="L8" i="1"/>
  <c r="V24" i="1"/>
  <c r="V32" i="1" s="1"/>
  <c r="K8" i="1"/>
  <c r="Q16" i="1"/>
  <c r="M8" i="1"/>
  <c r="U16" i="1"/>
  <c r="F8" i="1"/>
  <c r="N8" i="1"/>
  <c r="V8" i="1"/>
  <c r="I8" i="1"/>
  <c r="Q8" i="1"/>
  <c r="S8" i="1"/>
  <c r="E8" i="1"/>
  <c r="U8" i="1"/>
  <c r="G8" i="1"/>
  <c r="O8" i="1"/>
  <c r="W8" i="1"/>
  <c r="I16" i="1"/>
  <c r="J24" i="1"/>
  <c r="J32" i="1" s="1"/>
  <c r="R24" i="1"/>
  <c r="R32" i="1" s="1"/>
  <c r="F24" i="1"/>
  <c r="F32" i="1" s="1"/>
  <c r="N24" i="1"/>
  <c r="N32" i="1" s="1"/>
  <c r="K24" i="1"/>
  <c r="K32" i="1" s="1"/>
  <c r="S24" i="1"/>
  <c r="S32" i="1" s="1"/>
  <c r="M24" i="1"/>
  <c r="M32" i="1" s="1"/>
  <c r="U24" i="1"/>
  <c r="U32" i="1" s="1"/>
  <c r="G24" i="1"/>
  <c r="G32" i="1" s="1"/>
  <c r="I24" i="1"/>
  <c r="I32" i="1" s="1"/>
  <c r="Q24" i="1"/>
  <c r="Q32" i="1" s="1"/>
  <c r="X24" i="1"/>
  <c r="X32" i="1" s="1"/>
  <c r="O16" i="1"/>
  <c r="G16" i="1"/>
  <c r="D24" i="1"/>
  <c r="D32" i="1" s="1"/>
  <c r="L24" i="1"/>
  <c r="L32" i="1" s="1"/>
  <c r="T24" i="1"/>
  <c r="T32" i="1" s="1"/>
  <c r="W16" i="1"/>
  <c r="K16" i="1"/>
  <c r="S16" i="1"/>
  <c r="J8" i="1"/>
  <c r="R8" i="1"/>
  <c r="Y24" i="1" l="1"/>
  <c r="Y16" i="1"/>
  <c r="P27" i="1"/>
  <c r="P28" i="1" s="1"/>
  <c r="P32" i="1"/>
  <c r="P25" i="1"/>
  <c r="J67" i="3" l="1"/>
</calcChain>
</file>

<file path=xl/sharedStrings.xml><?xml version="1.0" encoding="utf-8"?>
<sst xmlns="http://schemas.openxmlformats.org/spreadsheetml/2006/main" count="92" uniqueCount="36">
  <si>
    <t>NDC</t>
  </si>
  <si>
    <t>BAU</t>
  </si>
  <si>
    <t>CM1</t>
  </si>
  <si>
    <t>CM2</t>
  </si>
  <si>
    <t>Energi</t>
  </si>
  <si>
    <t>IPPU</t>
  </si>
  <si>
    <t>Limbah</t>
  </si>
  <si>
    <t>Pertanian</t>
  </si>
  <si>
    <t>FOLU</t>
  </si>
  <si>
    <t>Agriculture</t>
  </si>
  <si>
    <t>Forestry</t>
  </si>
  <si>
    <t>Total</t>
  </si>
  <si>
    <t>CMI</t>
  </si>
  <si>
    <t>Inventori</t>
  </si>
  <si>
    <t>Peat Fire</t>
  </si>
  <si>
    <t>Data Inventarisasi GRK Tahun 2000 - 2021</t>
  </si>
  <si>
    <t>Baseline (BAU) - Juta tCO2e</t>
  </si>
  <si>
    <t>CM 1 - Juta tCO2e</t>
  </si>
  <si>
    <t>ER CM 1 - Juta tCO2e</t>
  </si>
  <si>
    <t>ER CM 1 - %</t>
  </si>
  <si>
    <t>Hasil Inventory - Juta tCO2e</t>
  </si>
  <si>
    <t>ER Inventory</t>
  </si>
  <si>
    <t>Capaian ER - %</t>
  </si>
  <si>
    <t>Kehutanan</t>
  </si>
  <si>
    <t>Inventory (Incl.FOLU)</t>
  </si>
  <si>
    <t>Inventory (Excl.FOLU)</t>
  </si>
  <si>
    <t>Baseline (BAU)</t>
  </si>
  <si>
    <t>NO</t>
  </si>
  <si>
    <t>SECTOR</t>
  </si>
  <si>
    <t>Energy</t>
  </si>
  <si>
    <t>Waste</t>
  </si>
  <si>
    <t>FOLU+PeatFire</t>
  </si>
  <si>
    <r>
      <t>YEAR (MtonCO</t>
    </r>
    <r>
      <rPr>
        <b/>
        <vertAlign val="subscript"/>
        <sz val="12"/>
        <color theme="1"/>
        <rFont val="Arial"/>
        <family val="2"/>
      </rPr>
      <t>2e</t>
    </r>
    <r>
      <rPr>
        <b/>
        <sz val="12"/>
        <color theme="1"/>
        <rFont val="Arial"/>
        <family val="2"/>
      </rPr>
      <t>)</t>
    </r>
  </si>
  <si>
    <t>TOTAL</t>
  </si>
  <si>
    <t>BAU-CM1</t>
  </si>
  <si>
    <t>%ERCM1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</si>
</sst>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vertAlign val="subscript"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1F4E7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165" fontId="0" fillId="0" borderId="0" xfId="1" applyNumberFormat="1" applyFont="1"/>
    <xf numFmtId="0" fontId="0" fillId="0" borderId="0" xfId="1" applyNumberFormat="1" applyFont="1"/>
    <xf numFmtId="165" fontId="0" fillId="0" borderId="0" xfId="1" applyNumberFormat="1" applyFont="1" applyAlignment="1">
      <alignment horizontal="center" vertical="center"/>
    </xf>
    <xf numFmtId="165" fontId="2" fillId="2" borderId="0" xfId="1" applyNumberFormat="1" applyFont="1" applyFill="1" applyAlignment="1">
      <alignment horizontal="center" vertical="center"/>
    </xf>
    <xf numFmtId="165" fontId="2" fillId="2" borderId="0" xfId="1" applyNumberFormat="1" applyFont="1" applyFill="1"/>
    <xf numFmtId="165" fontId="2" fillId="3" borderId="0" xfId="1" applyNumberFormat="1" applyFont="1" applyFill="1" applyAlignment="1">
      <alignment horizontal="center" vertical="center"/>
    </xf>
    <xf numFmtId="165" fontId="2" fillId="3" borderId="0" xfId="1" applyNumberFormat="1" applyFont="1" applyFill="1"/>
    <xf numFmtId="0" fontId="2" fillId="4" borderId="0" xfId="0" applyFont="1" applyFill="1"/>
    <xf numFmtId="165" fontId="2" fillId="4" borderId="0" xfId="1" applyNumberFormat="1" applyFont="1" applyFill="1"/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164" fontId="3" fillId="5" borderId="1" xfId="1" applyFont="1" applyFill="1" applyBorder="1" applyAlignment="1">
      <alignment vertical="center"/>
    </xf>
    <xf numFmtId="165" fontId="0" fillId="0" borderId="0" xfId="0" applyNumberFormat="1"/>
    <xf numFmtId="0" fontId="6" fillId="0" borderId="1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1" xfId="1" applyNumberFormat="1" applyFont="1" applyBorder="1" applyAlignment="1">
      <alignment vertical="center"/>
    </xf>
    <xf numFmtId="165" fontId="7" fillId="3" borderId="1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64" fontId="7" fillId="0" borderId="4" xfId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164" fontId="7" fillId="0" borderId="10" xfId="1" applyFont="1" applyBorder="1" applyAlignment="1">
      <alignment vertical="center"/>
    </xf>
    <xf numFmtId="164" fontId="7" fillId="0" borderId="8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quotePrefix="1" applyFont="1" applyAlignment="1">
      <alignment vertical="center"/>
    </xf>
    <xf numFmtId="0" fontId="7" fillId="0" borderId="5" xfId="0" applyFont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164" fontId="6" fillId="3" borderId="6" xfId="1" applyFont="1" applyFill="1" applyBorder="1" applyAlignment="1">
      <alignment vertical="center"/>
    </xf>
    <xf numFmtId="164" fontId="0" fillId="0" borderId="0" xfId="1" applyFont="1"/>
    <xf numFmtId="164" fontId="12" fillId="8" borderId="0" xfId="1" applyFont="1" applyFill="1"/>
    <xf numFmtId="164" fontId="7" fillId="0" borderId="0" xfId="1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10" fillId="0" borderId="0" xfId="1" applyFont="1" applyFill="1" applyBorder="1" applyAlignment="1">
      <alignment horizontal="right" vertical="center" wrapText="1"/>
    </xf>
    <xf numFmtId="43" fontId="10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164" fontId="7" fillId="0" borderId="0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04443265710095"/>
          <c:y val="1.2873604552053469E-2"/>
          <c:w val="0.85703585986599484"/>
          <c:h val="0.81500250946341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'DATAMENTERI (2)'!$B$3</c:f>
              <c:strCache>
                <c:ptCount val="1"/>
                <c:pt idx="0">
                  <c:v>Inventory (Incl.FOLU)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'DATAMENTERI (2)'!$C$2:$W$2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'DATAMENTERI (2)'!$C$3:$W$3</c:f>
              <c:numCache>
                <c:formatCode>_(* #,##0_);_(* \(#,##0\);_(* "-"??_);_(@_)</c:formatCode>
                <c:ptCount val="21"/>
                <c:pt idx="0">
                  <c:v>814.64400000000001</c:v>
                </c:pt>
                <c:pt idx="1">
                  <c:v>937.09500000000003</c:v>
                </c:pt>
                <c:pt idx="2">
                  <c:v>1354.32</c:v>
                </c:pt>
                <c:pt idx="3">
                  <c:v>1227.8530000000001</c:v>
                </c:pt>
                <c:pt idx="4">
                  <c:v>1635.1860000000001</c:v>
                </c:pt>
                <c:pt idx="5">
                  <c:v>2339.6509999999998</c:v>
                </c:pt>
                <c:pt idx="6">
                  <c:v>1295.739</c:v>
                </c:pt>
                <c:pt idx="7">
                  <c:v>1313.8780000000002</c:v>
                </c:pt>
                <c:pt idx="8">
                  <c:v>1592.7080000000001</c:v>
                </c:pt>
                <c:pt idx="9">
                  <c:v>1843.0839999999998</c:v>
                </c:pt>
                <c:pt idx="10">
                  <c:v>1053.6890000000001</c:v>
                </c:pt>
                <c:pt idx="11">
                  <c:v>1140.6666499999999</c:v>
                </c:pt>
                <c:pt idx="12">
                  <c:v>1228.7174599999998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1-473D-82E7-5E595728A710}"/>
            </c:ext>
          </c:extLst>
        </c:ser>
        <c:ser>
          <c:idx val="1"/>
          <c:order val="1"/>
          <c:tx>
            <c:strRef>
              <c:f>'DATAMENTERI (2)'!$B$4</c:f>
              <c:strCache>
                <c:ptCount val="1"/>
                <c:pt idx="0">
                  <c:v>Inventory (Excl.FOLU)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'DATAMENTERI (2)'!$C$2:$W$2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'DATAMENTERI (2)'!$C$4:$W$4</c:f>
              <c:numCache>
                <c:formatCode>_(* #,##0_);_(* \(#,##0\);_(* "-"??_);_(@_)</c:formatCode>
                <c:ptCount val="21"/>
                <c:pt idx="0">
                  <c:v>655.16800000000001</c:v>
                </c:pt>
                <c:pt idx="1">
                  <c:v>679</c:v>
                </c:pt>
                <c:pt idx="2">
                  <c:v>707.59500000000003</c:v>
                </c:pt>
                <c:pt idx="3">
                  <c:v>724.51900000000001</c:v>
                </c:pt>
                <c:pt idx="4">
                  <c:v>773.11400000000003</c:v>
                </c:pt>
                <c:pt idx="5">
                  <c:v>774.07199999999989</c:v>
                </c:pt>
                <c:pt idx="6">
                  <c:v>788.08699999999999</c:v>
                </c:pt>
                <c:pt idx="7">
                  <c:v>825.3610000000001</c:v>
                </c:pt>
                <c:pt idx="8">
                  <c:v>869.19800000000009</c:v>
                </c:pt>
                <c:pt idx="9">
                  <c:v>920.26</c:v>
                </c:pt>
                <c:pt idx="10">
                  <c:v>870.255</c:v>
                </c:pt>
                <c:pt idx="11">
                  <c:v>890.95364999999993</c:v>
                </c:pt>
                <c:pt idx="12">
                  <c:v>1007.3532499999999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1-473D-82E7-5E595728A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44243615"/>
        <c:axId val="244247359"/>
      </c:barChart>
      <c:lineChart>
        <c:grouping val="standard"/>
        <c:varyColors val="0"/>
        <c:ser>
          <c:idx val="2"/>
          <c:order val="2"/>
          <c:tx>
            <c:strRef>
              <c:f>'DATAMENTERI (2)'!$B$5</c:f>
              <c:strCache>
                <c:ptCount val="1"/>
                <c:pt idx="0">
                  <c:v>Baseline (BAU)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'DATAMENTERI (2)'!$C$2:$W$2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'DATAMENTERI (2)'!$C$5:$W$5</c:f>
              <c:numCache>
                <c:formatCode>_(* #,##0_);_(* \(#,##0\);_(* "-"??_);_(@_)</c:formatCode>
                <c:ptCount val="21"/>
                <c:pt idx="0">
                  <c:v>1334.1864357080349</c:v>
                </c:pt>
                <c:pt idx="1">
                  <c:v>1476.1061171732035</c:v>
                </c:pt>
                <c:pt idx="2">
                  <c:v>1506.4054397001773</c:v>
                </c:pt>
                <c:pt idx="3">
                  <c:v>1536.8050676205007</c:v>
                </c:pt>
                <c:pt idx="4">
                  <c:v>1576.5450436573351</c:v>
                </c:pt>
                <c:pt idx="5">
                  <c:v>1614.8358152452497</c:v>
                </c:pt>
                <c:pt idx="6">
                  <c:v>1678.0130548600932</c:v>
                </c:pt>
                <c:pt idx="7">
                  <c:v>1749.0776537950796</c:v>
                </c:pt>
                <c:pt idx="8">
                  <c:v>1824.0187954055361</c:v>
                </c:pt>
                <c:pt idx="9">
                  <c:v>1905.3569750634936</c:v>
                </c:pt>
                <c:pt idx="10">
                  <c:v>1998.7965792328393</c:v>
                </c:pt>
                <c:pt idx="11">
                  <c:v>2030.5182376574144</c:v>
                </c:pt>
                <c:pt idx="12">
                  <c:v>2104.46</c:v>
                </c:pt>
                <c:pt idx="13">
                  <c:v>2184.7502871048973</c:v>
                </c:pt>
                <c:pt idx="14">
                  <c:v>2271.5529179553569</c:v>
                </c:pt>
                <c:pt idx="15">
                  <c:v>2362.8892499516164</c:v>
                </c:pt>
                <c:pt idx="16">
                  <c:v>2451.5704076627276</c:v>
                </c:pt>
                <c:pt idx="17">
                  <c:v>2546.1526665510219</c:v>
                </c:pt>
                <c:pt idx="18">
                  <c:v>2647.1191628080592</c:v>
                </c:pt>
                <c:pt idx="19">
                  <c:v>2753.0263230392034</c:v>
                </c:pt>
                <c:pt idx="20">
                  <c:v>2869.7511305857302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1-473D-82E7-5E595728A710}"/>
            </c:ext>
          </c:extLst>
        </c:ser>
        <c:ser>
          <c:idx val="3"/>
          <c:order val="3"/>
          <c:tx>
            <c:strRef>
              <c:f>'DATAMENTERI (2)'!$B$6</c:f>
              <c:strCache>
                <c:ptCount val="1"/>
                <c:pt idx="0">
                  <c:v>CM1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'DATAMENTERI (2)'!$C$2:$W$2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'DATAMENTERI (2)'!$C$6:$W$6</c:f>
              <c:numCache>
                <c:formatCode>_(* #,##0_);_(* \(#,##0\);_(* "-"??_);_(@_)</c:formatCode>
                <c:ptCount val="21"/>
                <c:pt idx="0">
                  <c:v>1334.1268012312748</c:v>
                </c:pt>
                <c:pt idx="1">
                  <c:v>1321.3454439525285</c:v>
                </c:pt>
                <c:pt idx="2">
                  <c:v>1329.7649905970675</c:v>
                </c:pt>
                <c:pt idx="3">
                  <c:v>1338.3930322537142</c:v>
                </c:pt>
                <c:pt idx="4">
                  <c:v>1356.0983792078132</c:v>
                </c:pt>
                <c:pt idx="5">
                  <c:v>1371.8351249862305</c:v>
                </c:pt>
                <c:pt idx="6">
                  <c:v>1399.8484802626754</c:v>
                </c:pt>
                <c:pt idx="7">
                  <c:v>1436.1251285232227</c:v>
                </c:pt>
                <c:pt idx="8">
                  <c:v>1471.3018330368373</c:v>
                </c:pt>
                <c:pt idx="9">
                  <c:v>1509.6569212203985</c:v>
                </c:pt>
                <c:pt idx="10">
                  <c:v>1553.7500374178076</c:v>
                </c:pt>
                <c:pt idx="11">
                  <c:v>1542.2883809213281</c:v>
                </c:pt>
                <c:pt idx="12">
                  <c:v>1574.8452819054426</c:v>
                </c:pt>
                <c:pt idx="13">
                  <c:v>1609.5604381116757</c:v>
                </c:pt>
                <c:pt idx="14">
                  <c:v>1648.156427765641</c:v>
                </c:pt>
                <c:pt idx="15">
                  <c:v>1688.4822218207191</c:v>
                </c:pt>
                <c:pt idx="16">
                  <c:v>1747.3750170324809</c:v>
                </c:pt>
                <c:pt idx="17">
                  <c:v>1811.6997530629139</c:v>
                </c:pt>
                <c:pt idx="18">
                  <c:v>1881.8730069095714</c:v>
                </c:pt>
                <c:pt idx="19">
                  <c:v>1956.3658362647234</c:v>
                </c:pt>
                <c:pt idx="20">
                  <c:v>2035.7956819833169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11-473D-82E7-5E595728A710}"/>
            </c:ext>
          </c:extLst>
        </c:ser>
        <c:ser>
          <c:idx val="4"/>
          <c:order val="4"/>
          <c:tx>
            <c:strRef>
              <c:f>'DATAMENTERI (2)'!$B$7</c:f>
              <c:strCache>
                <c:ptCount val="1"/>
                <c:pt idx="0">
                  <c:v>CM2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'DATAMENTERI (2)'!$C$2:$W$2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'DATAMENTERI (2)'!$C$7:$W$7</c:f>
              <c:numCache>
                <c:formatCode>_(* #,##0_);_(* \(#,##0\);_(* "-"??_);_(@_)</c:formatCode>
                <c:ptCount val="21"/>
                <c:pt idx="0">
                  <c:v>1333.9702132847096</c:v>
                </c:pt>
                <c:pt idx="1">
                  <c:v>1248.3431295919361</c:v>
                </c:pt>
                <c:pt idx="2">
                  <c:v>1242.8299072514526</c:v>
                </c:pt>
                <c:pt idx="3">
                  <c:v>1234.7150245455318</c:v>
                </c:pt>
                <c:pt idx="4">
                  <c:v>1234.4370864133973</c:v>
                </c:pt>
                <c:pt idx="5">
                  <c:v>1231.1110895109193</c:v>
                </c:pt>
                <c:pt idx="6">
                  <c:v>1243.0691047694761</c:v>
                </c:pt>
                <c:pt idx="7">
                  <c:v>1262.8786911129162</c:v>
                </c:pt>
                <c:pt idx="8">
                  <c:v>1280.676709433679</c:v>
                </c:pt>
                <c:pt idx="9">
                  <c:v>1301.5894051150949</c:v>
                </c:pt>
                <c:pt idx="10">
                  <c:v>1295.6884679297154</c:v>
                </c:pt>
                <c:pt idx="11">
                  <c:v>1252.7043437105158</c:v>
                </c:pt>
                <c:pt idx="12">
                  <c:v>1282.2803091869096</c:v>
                </c:pt>
                <c:pt idx="13">
                  <c:v>1317.1787835318692</c:v>
                </c:pt>
                <c:pt idx="14">
                  <c:v>1354.2064697086664</c:v>
                </c:pt>
                <c:pt idx="15">
                  <c:v>1392.3698809835462</c:v>
                </c:pt>
                <c:pt idx="16">
                  <c:v>1450.9279684867058</c:v>
                </c:pt>
                <c:pt idx="17">
                  <c:v>1518.9989024740792</c:v>
                </c:pt>
                <c:pt idx="18">
                  <c:v>1592.8652974278591</c:v>
                </c:pt>
                <c:pt idx="19">
                  <c:v>1670.8251821933097</c:v>
                </c:pt>
                <c:pt idx="20">
                  <c:v>1759.2141139820983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11-473D-82E7-5E595728A710}"/>
            </c:ext>
          </c:extLst>
        </c:ser>
        <c:ser>
          <c:idx val="5"/>
          <c:order val="5"/>
          <c:tx>
            <c:strRef>
              <c:f>DATAMENTERI!$B$8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DATAMENTERI!$C$8:$W$8</c:f>
            </c:numRef>
          </c:val>
          <c:smooth val="0"/>
          <c:extLst>
            <c:ext xmlns:c16="http://schemas.microsoft.com/office/drawing/2014/chart" uri="{C3380CC4-5D6E-409C-BE32-E72D297353CC}">
              <c16:uniqueId val="{00000005-1C11-473D-82E7-5E595728A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43615"/>
        <c:axId val="244247359"/>
      </c:lineChart>
      <c:catAx>
        <c:axId val="24424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247359"/>
        <c:crosses val="autoZero"/>
        <c:auto val="1"/>
        <c:lblAlgn val="ctr"/>
        <c:lblOffset val="100"/>
        <c:noMultiLvlLbl val="0"/>
      </c:catAx>
      <c:valAx>
        <c:axId val="24424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D"/>
                  <a:t>Juta Ton CO2e</a:t>
                </a:r>
              </a:p>
            </c:rich>
          </c:tx>
          <c:layout>
            <c:manualLayout>
              <c:xMode val="edge"/>
              <c:yMode val="edge"/>
              <c:x val="3.4161490683229816E-2"/>
              <c:y val="0.36723881238714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2436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04443265710095"/>
          <c:y val="1.2873604552053469E-2"/>
          <c:w val="0.85703585986599484"/>
          <c:h val="0.815002509463417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DATAMENTERI!$B$3</c:f>
              <c:strCache>
                <c:ptCount val="1"/>
                <c:pt idx="0">
                  <c:v>Inventory (Incl.FOLU)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DATAMENTERI!$C$3:$W$3</c:f>
              <c:numCache>
                <c:formatCode>_(* #,##0_);_(* \(#,##0\);_(* "-"??_);_(@_)</c:formatCode>
                <c:ptCount val="21"/>
                <c:pt idx="0">
                  <c:v>814.64400000000001</c:v>
                </c:pt>
                <c:pt idx="1">
                  <c:v>937.09500000000003</c:v>
                </c:pt>
                <c:pt idx="2">
                  <c:v>1354.32</c:v>
                </c:pt>
                <c:pt idx="3">
                  <c:v>1227.8530000000001</c:v>
                </c:pt>
                <c:pt idx="4">
                  <c:v>1635.1860000000001</c:v>
                </c:pt>
                <c:pt idx="5">
                  <c:v>2339.6509999999998</c:v>
                </c:pt>
                <c:pt idx="6">
                  <c:v>1295.739</c:v>
                </c:pt>
                <c:pt idx="7">
                  <c:v>1313.8780000000002</c:v>
                </c:pt>
                <c:pt idx="8">
                  <c:v>1592.7080000000001</c:v>
                </c:pt>
                <c:pt idx="9">
                  <c:v>1843.0839999999998</c:v>
                </c:pt>
                <c:pt idx="10">
                  <c:v>1053.6890000000001</c:v>
                </c:pt>
                <c:pt idx="11">
                  <c:v>1140.6666499999999</c:v>
                </c:pt>
                <c:pt idx="12">
                  <c:v>1228.7174599999998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D-4124-9022-30A342DCB1F1}"/>
            </c:ext>
          </c:extLst>
        </c:ser>
        <c:ser>
          <c:idx val="1"/>
          <c:order val="1"/>
          <c:tx>
            <c:strRef>
              <c:f>DATAMENTERI!$B$4</c:f>
              <c:strCache>
                <c:ptCount val="1"/>
                <c:pt idx="0">
                  <c:v>Inventory (Excl.FOLU)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DATAMENTERI!$C$4:$W$4</c:f>
              <c:numCache>
                <c:formatCode>_(* #,##0_);_(* \(#,##0\);_(* "-"??_);_(@_)</c:formatCode>
                <c:ptCount val="21"/>
                <c:pt idx="0">
                  <c:v>655.16800000000001</c:v>
                </c:pt>
                <c:pt idx="1">
                  <c:v>679</c:v>
                </c:pt>
                <c:pt idx="2">
                  <c:v>707.59500000000003</c:v>
                </c:pt>
                <c:pt idx="3">
                  <c:v>724.51900000000001</c:v>
                </c:pt>
                <c:pt idx="4">
                  <c:v>773.11400000000003</c:v>
                </c:pt>
                <c:pt idx="5">
                  <c:v>774.07199999999989</c:v>
                </c:pt>
                <c:pt idx="6">
                  <c:v>788.08699999999999</c:v>
                </c:pt>
                <c:pt idx="7">
                  <c:v>825.3610000000001</c:v>
                </c:pt>
                <c:pt idx="8">
                  <c:v>869.19800000000009</c:v>
                </c:pt>
                <c:pt idx="9">
                  <c:v>920.26</c:v>
                </c:pt>
                <c:pt idx="10">
                  <c:v>870.255</c:v>
                </c:pt>
                <c:pt idx="11">
                  <c:v>890.95364999999993</c:v>
                </c:pt>
                <c:pt idx="12">
                  <c:v>1007.3532499999999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D-4124-9022-30A342DC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44243615"/>
        <c:axId val="244247359"/>
      </c:barChart>
      <c:lineChart>
        <c:grouping val="standard"/>
        <c:varyColors val="0"/>
        <c:ser>
          <c:idx val="2"/>
          <c:order val="2"/>
          <c:tx>
            <c:strRef>
              <c:f>DATAMENTERI!$B$5</c:f>
              <c:strCache>
                <c:ptCount val="1"/>
                <c:pt idx="0">
                  <c:v>Baseline (BAU)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DATAMENTERI!$C$5:$W$5</c:f>
              <c:numCache>
                <c:formatCode>_(* #,##0_);_(* \(#,##0\);_(* "-"??_);_(@_)</c:formatCode>
                <c:ptCount val="21"/>
                <c:pt idx="0">
                  <c:v>1334.1864357080349</c:v>
                </c:pt>
                <c:pt idx="1">
                  <c:v>1476.1061171732035</c:v>
                </c:pt>
                <c:pt idx="2">
                  <c:v>1506.4054397001773</c:v>
                </c:pt>
                <c:pt idx="3">
                  <c:v>1536.8050676205007</c:v>
                </c:pt>
                <c:pt idx="4">
                  <c:v>1576.5450436573351</c:v>
                </c:pt>
                <c:pt idx="5">
                  <c:v>1614.8358152452497</c:v>
                </c:pt>
                <c:pt idx="6">
                  <c:v>1678.0130548600932</c:v>
                </c:pt>
                <c:pt idx="7">
                  <c:v>1749.0776537950796</c:v>
                </c:pt>
                <c:pt idx="8">
                  <c:v>1824.0187954055361</c:v>
                </c:pt>
                <c:pt idx="9">
                  <c:v>1905.3569750634936</c:v>
                </c:pt>
                <c:pt idx="10">
                  <c:v>1998.7965792328393</c:v>
                </c:pt>
                <c:pt idx="11">
                  <c:v>2030.5182376574144</c:v>
                </c:pt>
                <c:pt idx="12">
                  <c:v>2104.46</c:v>
                </c:pt>
                <c:pt idx="13">
                  <c:v>2184.7502871048973</c:v>
                </c:pt>
                <c:pt idx="14">
                  <c:v>2271.5529179553569</c:v>
                </c:pt>
                <c:pt idx="15">
                  <c:v>2362.8892499516164</c:v>
                </c:pt>
                <c:pt idx="16">
                  <c:v>2451.5704076627276</c:v>
                </c:pt>
                <c:pt idx="17">
                  <c:v>2546.1526665510219</c:v>
                </c:pt>
                <c:pt idx="18">
                  <c:v>2647.1191628080592</c:v>
                </c:pt>
                <c:pt idx="19">
                  <c:v>2753.0263230392034</c:v>
                </c:pt>
                <c:pt idx="20">
                  <c:v>2869.7511305857302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5D-4124-9022-30A342DCB1F1}"/>
            </c:ext>
          </c:extLst>
        </c:ser>
        <c:ser>
          <c:idx val="3"/>
          <c:order val="3"/>
          <c:tx>
            <c:strRef>
              <c:f>DATAMENTERI!$B$6</c:f>
              <c:strCache>
                <c:ptCount val="1"/>
                <c:pt idx="0">
                  <c:v>CM1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DATAMENTERI!$C$6:$W$6</c:f>
              <c:numCache>
                <c:formatCode>_(* #,##0_);_(* \(#,##0\);_(* "-"??_);_(@_)</c:formatCode>
                <c:ptCount val="21"/>
                <c:pt idx="0">
                  <c:v>1334.1268012312748</c:v>
                </c:pt>
                <c:pt idx="1">
                  <c:v>1321.3454439525285</c:v>
                </c:pt>
                <c:pt idx="2">
                  <c:v>1329.7649905970675</c:v>
                </c:pt>
                <c:pt idx="3">
                  <c:v>1338.3930322537142</c:v>
                </c:pt>
                <c:pt idx="4">
                  <c:v>1356.0983792078132</c:v>
                </c:pt>
                <c:pt idx="5">
                  <c:v>1371.8351249862305</c:v>
                </c:pt>
                <c:pt idx="6">
                  <c:v>1399.8484802626754</c:v>
                </c:pt>
                <c:pt idx="7">
                  <c:v>1436.1251285232227</c:v>
                </c:pt>
                <c:pt idx="8">
                  <c:v>1471.3018330368373</c:v>
                </c:pt>
                <c:pt idx="9">
                  <c:v>1509.6569212203985</c:v>
                </c:pt>
                <c:pt idx="10">
                  <c:v>1553.7500374178076</c:v>
                </c:pt>
                <c:pt idx="11">
                  <c:v>1542.2883809213281</c:v>
                </c:pt>
                <c:pt idx="12">
                  <c:v>1574.8452819054426</c:v>
                </c:pt>
                <c:pt idx="13">
                  <c:v>1609.5604381116757</c:v>
                </c:pt>
                <c:pt idx="14">
                  <c:v>1648.156427765641</c:v>
                </c:pt>
                <c:pt idx="15">
                  <c:v>1688.4822218207191</c:v>
                </c:pt>
                <c:pt idx="16">
                  <c:v>1747.3750170324809</c:v>
                </c:pt>
                <c:pt idx="17">
                  <c:v>1811.6997530629139</c:v>
                </c:pt>
                <c:pt idx="18">
                  <c:v>1881.8730069095714</c:v>
                </c:pt>
                <c:pt idx="19">
                  <c:v>1956.3658362647234</c:v>
                </c:pt>
                <c:pt idx="20">
                  <c:v>2035.7956819833169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D-4124-9022-30A342DCB1F1}"/>
            </c:ext>
          </c:extLst>
        </c:ser>
        <c:ser>
          <c:idx val="4"/>
          <c:order val="4"/>
          <c:tx>
            <c:strRef>
              <c:f>DATAMENTERI!$B$7</c:f>
              <c:strCache>
                <c:ptCount val="1"/>
                <c:pt idx="0">
                  <c:v>CM2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DATAMENTERI!$C$7:$W$7</c:f>
              <c:numCache>
                <c:formatCode>_(* #,##0_);_(* \(#,##0\);_(* "-"??_);_(@_)</c:formatCode>
                <c:ptCount val="21"/>
                <c:pt idx="0">
                  <c:v>1333.9702132847096</c:v>
                </c:pt>
                <c:pt idx="1">
                  <c:v>1248.3431295919361</c:v>
                </c:pt>
                <c:pt idx="2">
                  <c:v>1242.8299072514526</c:v>
                </c:pt>
                <c:pt idx="3">
                  <c:v>1234.7150245455318</c:v>
                </c:pt>
                <c:pt idx="4">
                  <c:v>1234.4370864133973</c:v>
                </c:pt>
                <c:pt idx="5">
                  <c:v>1231.1110895109193</c:v>
                </c:pt>
                <c:pt idx="6">
                  <c:v>1243.0691047694761</c:v>
                </c:pt>
                <c:pt idx="7">
                  <c:v>1262.8786911129162</c:v>
                </c:pt>
                <c:pt idx="8">
                  <c:v>1280.676709433679</c:v>
                </c:pt>
                <c:pt idx="9">
                  <c:v>1301.5894051150949</c:v>
                </c:pt>
                <c:pt idx="10">
                  <c:v>1295.6884679297154</c:v>
                </c:pt>
                <c:pt idx="11">
                  <c:v>1252.7043437105158</c:v>
                </c:pt>
                <c:pt idx="12">
                  <c:v>1282.2803091869096</c:v>
                </c:pt>
                <c:pt idx="13">
                  <c:v>1317.1787835318692</c:v>
                </c:pt>
                <c:pt idx="14">
                  <c:v>1354.2064697086664</c:v>
                </c:pt>
                <c:pt idx="15">
                  <c:v>1392.3698809835462</c:v>
                </c:pt>
                <c:pt idx="16">
                  <c:v>1450.9279684867058</c:v>
                </c:pt>
                <c:pt idx="17">
                  <c:v>1518.9989024740792</c:v>
                </c:pt>
                <c:pt idx="18">
                  <c:v>1592.8652974278591</c:v>
                </c:pt>
                <c:pt idx="19">
                  <c:v>1670.8251821933097</c:v>
                </c:pt>
                <c:pt idx="20">
                  <c:v>1759.2141139820983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D-4124-9022-30A342DCB1F1}"/>
            </c:ext>
          </c:extLst>
        </c:ser>
        <c:ser>
          <c:idx val="5"/>
          <c:order val="5"/>
          <c:tx>
            <c:strRef>
              <c:f>DATAMENTERI!$B$8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DATAMENTERI!$C$2:$W$2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DATAMENTERI!$C$8:$W$8</c:f>
            </c:numRef>
          </c:val>
          <c:smooth val="0"/>
          <c:extLst>
            <c:ext xmlns:c16="http://schemas.microsoft.com/office/drawing/2014/chart" uri="{C3380CC4-5D6E-409C-BE32-E72D297353CC}">
              <c16:uniqueId val="{00000007-F55D-4124-9022-30A342DCB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43615"/>
        <c:axId val="244247359"/>
      </c:lineChart>
      <c:catAx>
        <c:axId val="24424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247359"/>
        <c:crosses val="autoZero"/>
        <c:auto val="1"/>
        <c:lblAlgn val="ctr"/>
        <c:lblOffset val="100"/>
        <c:noMultiLvlLbl val="0"/>
      </c:catAx>
      <c:valAx>
        <c:axId val="244247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D"/>
                  <a:t>Juta Ton CO2e</a:t>
                </a:r>
              </a:p>
            </c:rich>
          </c:tx>
          <c:layout>
            <c:manualLayout>
              <c:xMode val="edge"/>
              <c:yMode val="edge"/>
              <c:x val="3.4161490683229816E-2"/>
              <c:y val="0.36723881238714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4424361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018816570279E-2"/>
          <c:y val="2.6970954356846499E-2"/>
          <c:w val="0.86082390352585703"/>
          <c:h val="0.85609443024043097"/>
        </c:manualLayout>
      </c:layout>
      <c:barChart>
        <c:barDir val="col"/>
        <c:grouping val="stacked"/>
        <c:varyColors val="0"/>
        <c:ser>
          <c:idx val="7"/>
          <c:order val="0"/>
          <c:invertIfNegative val="0"/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0BE-44C0-8738-0115A0B2086B}"/>
            </c:ext>
          </c:extLst>
        </c:ser>
        <c:ser>
          <c:idx val="8"/>
          <c:order val="1"/>
          <c:invertIfNegative val="0"/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0BE-44C0-8738-0115A0B2086B}"/>
            </c:ext>
          </c:extLst>
        </c:ser>
        <c:ser>
          <c:idx val="14"/>
          <c:order val="2"/>
          <c:invertIfNegative val="0"/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0BE-44C0-8738-0115A0B2086B}"/>
            </c:ext>
          </c:extLst>
        </c:ser>
        <c:ser>
          <c:idx val="2"/>
          <c:order val="3"/>
          <c:invertIfNegative val="0"/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B0BE-44C0-8738-0115A0B2086B}"/>
            </c:ext>
          </c:extLst>
        </c:ser>
        <c:ser>
          <c:idx val="10"/>
          <c:order val="4"/>
          <c:invertIfNegative val="0"/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B0BE-44C0-8738-0115A0B20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897506736"/>
        <c:axId val="1897499120"/>
      </c:barChart>
      <c:lineChart>
        <c:grouping val="standard"/>
        <c:varyColors val="0"/>
        <c:ser>
          <c:idx val="0"/>
          <c:order val="5"/>
          <c:marker>
            <c:symbol val="none"/>
          </c:marker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B0BE-44C0-8738-0115A0B2086B}"/>
            </c:ext>
          </c:extLst>
        </c:ser>
        <c:ser>
          <c:idx val="1"/>
          <c:order val="6"/>
          <c:marker>
            <c:symbol val="none"/>
          </c:marker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0BE-44C0-8738-0115A0B2086B}"/>
            </c:ext>
          </c:extLst>
        </c:ser>
        <c:ser>
          <c:idx val="3"/>
          <c:order val="7"/>
          <c:marker>
            <c:symbol val="none"/>
          </c:marker>
          <c:val>
            <c:numRef>
              <c:f>'NDC Scenario'!#REF!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'NDC Scenario'!#REF!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B0BE-44C0-8738-0115A0B20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501296"/>
        <c:axId val="1897500208"/>
      </c:lineChart>
      <c:catAx>
        <c:axId val="1897506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low"/>
        <c:crossAx val="1897499120"/>
        <c:crosses val="autoZero"/>
        <c:auto val="1"/>
        <c:lblAlgn val="ctr"/>
        <c:lblOffset val="100"/>
        <c:noMultiLvlLbl val="0"/>
      </c:catAx>
      <c:valAx>
        <c:axId val="189749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Emisi (Gg CO2eq)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97506736"/>
        <c:crosses val="autoZero"/>
        <c:crossBetween val="between"/>
      </c:valAx>
      <c:valAx>
        <c:axId val="1897500208"/>
        <c:scaling>
          <c:orientation val="minMax"/>
          <c:max val="1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Emisi Per capita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97501296"/>
        <c:crosses val="max"/>
        <c:crossBetween val="between"/>
        <c:majorUnit val="0.5"/>
      </c:valAx>
      <c:catAx>
        <c:axId val="189750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7500208"/>
        <c:crosses val="autoZero"/>
        <c:auto val="1"/>
        <c:lblAlgn val="ctr"/>
        <c:lblOffset val="100"/>
        <c:noMultiLvlLbl val="0"/>
      </c:catAx>
      <c:spPr>
        <a:pattFill prst="pct10">
          <a:fgClr>
            <a:schemeClr val="bg1">
              <a:lumMod val="95000"/>
            </a:schemeClr>
          </a:fgClr>
          <a:bgClr>
            <a:schemeClr val="bg1"/>
          </a:bgClr>
        </a:pattFill>
        <a:ln>
          <a:solidFill>
            <a:schemeClr val="bg1">
              <a:lumMod val="85000"/>
            </a:schemeClr>
          </a:solidFill>
        </a:ln>
      </c:spPr>
    </c:plotArea>
    <c:legend>
      <c:legendPos val="r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512527068342995"/>
          <c:y val="6.4438855280993607E-2"/>
          <c:w val="0.39718796593195199"/>
          <c:h val="6.2776993721945895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Data</a:t>
            </a:r>
            <a:r>
              <a:rPr lang="en-ID" baseline="0"/>
              <a:t> Hasi Inventarisasi GRK terhadap BAU, CM1 dan CM2</a:t>
            </a:r>
          </a:p>
          <a:p>
            <a:pPr>
              <a:defRPr/>
            </a:pPr>
            <a:r>
              <a:rPr lang="en-ID" baseline="0"/>
              <a:t>Tahun 2010 s.d. 2030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Sheet2!$C$38</c:f>
              <c:strCache>
                <c:ptCount val="1"/>
                <c:pt idx="0">
                  <c:v>Inventori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Sheet2!$D$34:$X$34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Sheet2!$D$38:$X$38</c:f>
              <c:numCache>
                <c:formatCode>_(* #,##0.00_);_(* \(#,##0.00\);_(* "-"??_);_(@_)</c:formatCode>
                <c:ptCount val="21"/>
                <c:pt idx="0">
                  <c:v>814.64400000000001</c:v>
                </c:pt>
                <c:pt idx="1">
                  <c:v>937.09500000000003</c:v>
                </c:pt>
                <c:pt idx="2">
                  <c:v>1354.32</c:v>
                </c:pt>
                <c:pt idx="3">
                  <c:v>1227.8530000000001</c:v>
                </c:pt>
                <c:pt idx="4">
                  <c:v>1635.1860000000001</c:v>
                </c:pt>
                <c:pt idx="5">
                  <c:v>2339.6509999999998</c:v>
                </c:pt>
                <c:pt idx="6">
                  <c:v>1295.739</c:v>
                </c:pt>
                <c:pt idx="7">
                  <c:v>1313.8780000000002</c:v>
                </c:pt>
                <c:pt idx="8">
                  <c:v>1592.7080000000001</c:v>
                </c:pt>
                <c:pt idx="9">
                  <c:v>1843.0839999999998</c:v>
                </c:pt>
                <c:pt idx="10">
                  <c:v>1053.6890000000001</c:v>
                </c:pt>
                <c:pt idx="11">
                  <c:v>1140.73297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F7-4264-9191-71688251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4325407"/>
        <c:axId val="234322911"/>
      </c:barChart>
      <c:lineChart>
        <c:grouping val="standard"/>
        <c:varyColors val="0"/>
        <c:ser>
          <c:idx val="0"/>
          <c:order val="0"/>
          <c:tx>
            <c:strRef>
              <c:f>Sheet2!$C$35</c:f>
              <c:strCache>
                <c:ptCount val="1"/>
                <c:pt idx="0">
                  <c:v>BAU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Sheet2!$D$34:$X$34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Sheet2!$D$35:$X$35</c:f>
              <c:numCache>
                <c:formatCode>_(* #,##0.00_);_(* \(#,##0.00\);_(* "-"??_);_(@_)</c:formatCode>
                <c:ptCount val="21"/>
                <c:pt idx="0">
                  <c:v>1334.1864357080349</c:v>
                </c:pt>
                <c:pt idx="1">
                  <c:v>1476.1061171732035</c:v>
                </c:pt>
                <c:pt idx="2">
                  <c:v>1506.4054397001773</c:v>
                </c:pt>
                <c:pt idx="3">
                  <c:v>1536.8050676205007</c:v>
                </c:pt>
                <c:pt idx="4">
                  <c:v>1576.5450436573351</c:v>
                </c:pt>
                <c:pt idx="5">
                  <c:v>1614.8358152452497</c:v>
                </c:pt>
                <c:pt idx="6">
                  <c:v>1678.0130548600932</c:v>
                </c:pt>
                <c:pt idx="7">
                  <c:v>1749.0776537950796</c:v>
                </c:pt>
                <c:pt idx="8">
                  <c:v>1824.0187954055361</c:v>
                </c:pt>
                <c:pt idx="9">
                  <c:v>1905.3569750634936</c:v>
                </c:pt>
                <c:pt idx="10">
                  <c:v>1998.7965792328393</c:v>
                </c:pt>
                <c:pt idx="11">
                  <c:v>2030.1182376574141</c:v>
                </c:pt>
                <c:pt idx="12">
                  <c:v>2104.4620382917601</c:v>
                </c:pt>
                <c:pt idx="13">
                  <c:v>2184.7502871048973</c:v>
                </c:pt>
                <c:pt idx="14">
                  <c:v>2271.5529179553569</c:v>
                </c:pt>
                <c:pt idx="15">
                  <c:v>2362.8892499516164</c:v>
                </c:pt>
                <c:pt idx="16">
                  <c:v>2451.5704076627276</c:v>
                </c:pt>
                <c:pt idx="17">
                  <c:v>2546.1526665510219</c:v>
                </c:pt>
                <c:pt idx="18">
                  <c:v>2647.1191628080592</c:v>
                </c:pt>
                <c:pt idx="19">
                  <c:v>2753.0263230392034</c:v>
                </c:pt>
                <c:pt idx="20">
                  <c:v>2869.7511305857302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F7-4264-9191-71688251978C}"/>
            </c:ext>
          </c:extLst>
        </c:ser>
        <c:ser>
          <c:idx val="1"/>
          <c:order val="1"/>
          <c:tx>
            <c:strRef>
              <c:f>Sheet2!$C$36</c:f>
              <c:strCache>
                <c:ptCount val="1"/>
                <c:pt idx="0">
                  <c:v>CMI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Sheet2!$D$34:$X$34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Sheet2!$D$36:$X$36</c:f>
              <c:numCache>
                <c:formatCode>_(* #,##0.00_);_(* \(#,##0.00\);_(* "-"??_);_(@_)</c:formatCode>
                <c:ptCount val="21"/>
                <c:pt idx="0">
                  <c:v>1334.1268012312748</c:v>
                </c:pt>
                <c:pt idx="1">
                  <c:v>1321.3454439525285</c:v>
                </c:pt>
                <c:pt idx="2">
                  <c:v>1329.7649905970675</c:v>
                </c:pt>
                <c:pt idx="3">
                  <c:v>1338.3930322537142</c:v>
                </c:pt>
                <c:pt idx="4">
                  <c:v>1356.0983792078132</c:v>
                </c:pt>
                <c:pt idx="5">
                  <c:v>1371.8351249862305</c:v>
                </c:pt>
                <c:pt idx="6">
                  <c:v>1399.8484802626754</c:v>
                </c:pt>
                <c:pt idx="7">
                  <c:v>1436.1251285232227</c:v>
                </c:pt>
                <c:pt idx="8">
                  <c:v>1471.3018330368373</c:v>
                </c:pt>
                <c:pt idx="9">
                  <c:v>1509.6569212203985</c:v>
                </c:pt>
                <c:pt idx="10">
                  <c:v>1553.7500374178076</c:v>
                </c:pt>
                <c:pt idx="11">
                  <c:v>1542.2883809213281</c:v>
                </c:pt>
                <c:pt idx="12">
                  <c:v>1574.8452819054426</c:v>
                </c:pt>
                <c:pt idx="13">
                  <c:v>1609.5604381116757</c:v>
                </c:pt>
                <c:pt idx="14">
                  <c:v>1648.156427765641</c:v>
                </c:pt>
                <c:pt idx="15">
                  <c:v>1688.4822218207191</c:v>
                </c:pt>
                <c:pt idx="16">
                  <c:v>1747.3750170324809</c:v>
                </c:pt>
                <c:pt idx="17">
                  <c:v>1811.6997530629139</c:v>
                </c:pt>
                <c:pt idx="18">
                  <c:v>1881.8730069095714</c:v>
                </c:pt>
                <c:pt idx="19">
                  <c:v>1956.3658362647234</c:v>
                </c:pt>
                <c:pt idx="20">
                  <c:v>2035.7956819833169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7-4264-9191-71688251978C}"/>
            </c:ext>
          </c:extLst>
        </c:ser>
        <c:ser>
          <c:idx val="2"/>
          <c:order val="2"/>
          <c:tx>
            <c:strRef>
              <c:f>Sheet2!$C$37</c:f>
              <c:strCache>
                <c:ptCount val="1"/>
                <c:pt idx="0">
                  <c:v>CM2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Sheet2!$D$34:$X$34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Sheet2!$D$37:$X$37</c:f>
              <c:numCache>
                <c:formatCode>_(* #,##0.00_);_(* \(#,##0.00\);_(* "-"??_);_(@_)</c:formatCode>
                <c:ptCount val="21"/>
                <c:pt idx="0">
                  <c:v>1333.9702132847096</c:v>
                </c:pt>
                <c:pt idx="1">
                  <c:v>1248.3431295919361</c:v>
                </c:pt>
                <c:pt idx="2">
                  <c:v>1242.8299072514526</c:v>
                </c:pt>
                <c:pt idx="3">
                  <c:v>1234.7150245455318</c:v>
                </c:pt>
                <c:pt idx="4">
                  <c:v>1234.4370864133973</c:v>
                </c:pt>
                <c:pt idx="5">
                  <c:v>1231.1110895109193</c:v>
                </c:pt>
                <c:pt idx="6">
                  <c:v>1243.0691047694761</c:v>
                </c:pt>
                <c:pt idx="7">
                  <c:v>1262.8786911129162</c:v>
                </c:pt>
                <c:pt idx="8">
                  <c:v>1280.676709433679</c:v>
                </c:pt>
                <c:pt idx="9">
                  <c:v>1301.5894051150949</c:v>
                </c:pt>
                <c:pt idx="10">
                  <c:v>1295.6884679297154</c:v>
                </c:pt>
                <c:pt idx="11">
                  <c:v>1252.7043437105158</c:v>
                </c:pt>
                <c:pt idx="12">
                  <c:v>1282.2803091869096</c:v>
                </c:pt>
                <c:pt idx="13">
                  <c:v>1317.1787835318692</c:v>
                </c:pt>
                <c:pt idx="14">
                  <c:v>1354.2064697086664</c:v>
                </c:pt>
                <c:pt idx="15">
                  <c:v>1392.3698809835462</c:v>
                </c:pt>
                <c:pt idx="16">
                  <c:v>1450.9279684867058</c:v>
                </c:pt>
                <c:pt idx="17">
                  <c:v>1518.9989024740792</c:v>
                </c:pt>
                <c:pt idx="18">
                  <c:v>1592.8652974278591</c:v>
                </c:pt>
                <c:pt idx="19">
                  <c:v>1670.8251821933097</c:v>
                </c:pt>
                <c:pt idx="20">
                  <c:v>1759.2141139820983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F7-4264-9191-71688251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325407"/>
        <c:axId val="234322911"/>
      </c:lineChart>
      <c:catAx>
        <c:axId val="234325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322911"/>
        <c:crosses val="autoZero"/>
        <c:auto val="1"/>
        <c:lblAlgn val="ctr"/>
        <c:lblOffset val="100"/>
        <c:noMultiLvlLbl val="0"/>
      </c:catAx>
      <c:valAx>
        <c:axId val="23432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325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019297934825344E-2"/>
          <c:y val="4.1504584472182131E-2"/>
          <c:w val="0.96104660492557159"/>
          <c:h val="0.9082791003402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Sheet2!$D$85</c:f>
              <c:strCache>
                <c:ptCount val="1"/>
                <c:pt idx="0">
                  <c:v>Energi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Sheet2!$D$86:$D$107</c:f>
              <c:numCache>
                <c:formatCode>_(* #,##0.00_);_(* \(#,##0.00\);_(* "-"??_);_(@_)</c:formatCode>
                <c:ptCount val="22"/>
                <c:pt idx="0">
                  <c:v>317.60899999999998</c:v>
                </c:pt>
                <c:pt idx="1">
                  <c:v>341.91899999999998</c:v>
                </c:pt>
                <c:pt idx="2">
                  <c:v>349.48500000000001</c:v>
                </c:pt>
                <c:pt idx="3">
                  <c:v>378.05</c:v>
                </c:pt>
                <c:pt idx="4">
                  <c:v>380.43400000000003</c:v>
                </c:pt>
                <c:pt idx="5">
                  <c:v>376.988</c:v>
                </c:pt>
                <c:pt idx="6">
                  <c:v>386.1</c:v>
                </c:pt>
                <c:pt idx="7">
                  <c:v>402.98899999999998</c:v>
                </c:pt>
                <c:pt idx="8">
                  <c:v>391.78399999999999</c:v>
                </c:pt>
                <c:pt idx="9">
                  <c:v>405.65300000000002</c:v>
                </c:pt>
                <c:pt idx="10">
                  <c:v>434.71499999999997</c:v>
                </c:pt>
                <c:pt idx="11">
                  <c:v>454.48399999999998</c:v>
                </c:pt>
                <c:pt idx="12">
                  <c:v>477.85</c:v>
                </c:pt>
                <c:pt idx="13">
                  <c:v>496.03</c:v>
                </c:pt>
                <c:pt idx="14">
                  <c:v>531.14200000000005</c:v>
                </c:pt>
                <c:pt idx="15">
                  <c:v>527.10299999999995</c:v>
                </c:pt>
                <c:pt idx="16">
                  <c:v>529.57600000000002</c:v>
                </c:pt>
                <c:pt idx="17">
                  <c:v>553.97400000000005</c:v>
                </c:pt>
                <c:pt idx="18">
                  <c:v>593.02700000000004</c:v>
                </c:pt>
                <c:pt idx="19">
                  <c:v>636.45299999999997</c:v>
                </c:pt>
                <c:pt idx="20">
                  <c:v>584.28399999999999</c:v>
                </c:pt>
                <c:pt idx="21">
                  <c:v>595.86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1-4541-A935-DCC6B2DA3BB2}"/>
            </c:ext>
          </c:extLst>
        </c:ser>
        <c:ser>
          <c:idx val="1"/>
          <c:order val="1"/>
          <c:tx>
            <c:strRef>
              <c:f>Sheet2!$E$85</c:f>
              <c:strCache>
                <c:ptCount val="1"/>
                <c:pt idx="0">
                  <c:v>IPPU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Sheet2!$E$86:$E$107</c:f>
              <c:numCache>
                <c:formatCode>_(* #,##0.00_);_(* \(#,##0.00\);_(* "-"??_);_(@_)</c:formatCode>
                <c:ptCount val="22"/>
                <c:pt idx="0">
                  <c:v>42.92</c:v>
                </c:pt>
                <c:pt idx="1">
                  <c:v>48.314</c:v>
                </c:pt>
                <c:pt idx="2">
                  <c:v>41.710999999999999</c:v>
                </c:pt>
                <c:pt idx="3">
                  <c:v>41.454000000000001</c:v>
                </c:pt>
                <c:pt idx="4">
                  <c:v>43.201999999999998</c:v>
                </c:pt>
                <c:pt idx="5">
                  <c:v>42.348999999999997</c:v>
                </c:pt>
                <c:pt idx="6">
                  <c:v>38.68</c:v>
                </c:pt>
                <c:pt idx="7">
                  <c:v>35.948</c:v>
                </c:pt>
                <c:pt idx="8">
                  <c:v>36.526000000000003</c:v>
                </c:pt>
                <c:pt idx="9">
                  <c:v>37.566000000000003</c:v>
                </c:pt>
                <c:pt idx="10">
                  <c:v>35.731999999999999</c:v>
                </c:pt>
                <c:pt idx="11">
                  <c:v>34.600999999999999</c:v>
                </c:pt>
                <c:pt idx="12">
                  <c:v>38.843000000000004</c:v>
                </c:pt>
                <c:pt idx="13">
                  <c:v>37.874000000000002</c:v>
                </c:pt>
                <c:pt idx="14">
                  <c:v>45.996000000000002</c:v>
                </c:pt>
                <c:pt idx="15">
                  <c:v>48.744999999999997</c:v>
                </c:pt>
                <c:pt idx="16">
                  <c:v>53.765999999999998</c:v>
                </c:pt>
                <c:pt idx="17">
                  <c:v>57.085000000000001</c:v>
                </c:pt>
                <c:pt idx="18">
                  <c:v>57.481000000000002</c:v>
                </c:pt>
                <c:pt idx="19">
                  <c:v>58.173000000000002</c:v>
                </c:pt>
                <c:pt idx="20">
                  <c:v>57.194000000000003</c:v>
                </c:pt>
                <c:pt idx="21">
                  <c:v>59.38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1-4541-A935-DCC6B2DA3BB2}"/>
            </c:ext>
          </c:extLst>
        </c:ser>
        <c:ser>
          <c:idx val="2"/>
          <c:order val="2"/>
          <c:tx>
            <c:strRef>
              <c:f>Sheet2!$F$85</c:f>
              <c:strCache>
                <c:ptCount val="1"/>
                <c:pt idx="0">
                  <c:v>Pertanian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Sheet2!$F$86:$F$107</c:f>
              <c:numCache>
                <c:formatCode>_(* #,##0.00_);_(* \(#,##0.00\);_(* "-"??_);_(@_)</c:formatCode>
                <c:ptCount val="22"/>
                <c:pt idx="0">
                  <c:v>84.537000000000006</c:v>
                </c:pt>
                <c:pt idx="1">
                  <c:v>82.786000000000001</c:v>
                </c:pt>
                <c:pt idx="2">
                  <c:v>83.269000000000005</c:v>
                </c:pt>
                <c:pt idx="3">
                  <c:v>86.165999999999997</c:v>
                </c:pt>
                <c:pt idx="4">
                  <c:v>85.948999999999998</c:v>
                </c:pt>
                <c:pt idx="5">
                  <c:v>87.411000000000001</c:v>
                </c:pt>
                <c:pt idx="6">
                  <c:v>88.692999999999998</c:v>
                </c:pt>
                <c:pt idx="7">
                  <c:v>91.756</c:v>
                </c:pt>
                <c:pt idx="8">
                  <c:v>90.616</c:v>
                </c:pt>
                <c:pt idx="9">
                  <c:v>93.956000000000003</c:v>
                </c:pt>
                <c:pt idx="10">
                  <c:v>96.954999999999998</c:v>
                </c:pt>
                <c:pt idx="11">
                  <c:v>102.979</c:v>
                </c:pt>
                <c:pt idx="12">
                  <c:v>101.693</c:v>
                </c:pt>
                <c:pt idx="13">
                  <c:v>97.046000000000006</c:v>
                </c:pt>
                <c:pt idx="14">
                  <c:v>100.092</c:v>
                </c:pt>
                <c:pt idx="15">
                  <c:v>100.685</c:v>
                </c:pt>
                <c:pt idx="16">
                  <c:v>102.64</c:v>
                </c:pt>
                <c:pt idx="17">
                  <c:v>105.363</c:v>
                </c:pt>
                <c:pt idx="18">
                  <c:v>104.053</c:v>
                </c:pt>
                <c:pt idx="19">
                  <c:v>105.301</c:v>
                </c:pt>
                <c:pt idx="20">
                  <c:v>101.98</c:v>
                </c:pt>
                <c:pt idx="21">
                  <c:v>105.88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1-4541-A935-DCC6B2DA3BB2}"/>
            </c:ext>
          </c:extLst>
        </c:ser>
        <c:ser>
          <c:idx val="3"/>
          <c:order val="3"/>
          <c:tx>
            <c:strRef>
              <c:f>Sheet2!$G$85</c:f>
              <c:strCache>
                <c:ptCount val="1"/>
                <c:pt idx="0">
                  <c:v>FOLU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Sheet2!$G$86:$G$107</c:f>
              <c:numCache>
                <c:formatCode>_(* #,##0.00_);_(* \(#,##0.00\);_(* "-"??_);_(@_)</c:formatCode>
                <c:ptCount val="22"/>
                <c:pt idx="0">
                  <c:v>502.56400000000002</c:v>
                </c:pt>
                <c:pt idx="1">
                  <c:v>-144.32900000000001</c:v>
                </c:pt>
                <c:pt idx="2">
                  <c:v>-119.03</c:v>
                </c:pt>
                <c:pt idx="3">
                  <c:v>-120.43300000000001</c:v>
                </c:pt>
                <c:pt idx="4">
                  <c:v>17.062000000000001</c:v>
                </c:pt>
                <c:pt idx="5">
                  <c:v>33.119</c:v>
                </c:pt>
                <c:pt idx="6">
                  <c:v>92.186999999999998</c:v>
                </c:pt>
                <c:pt idx="7">
                  <c:v>161.79900000000001</c:v>
                </c:pt>
                <c:pt idx="8">
                  <c:v>157.34299999999999</c:v>
                </c:pt>
                <c:pt idx="9">
                  <c:v>268.54899999999998</c:v>
                </c:pt>
                <c:pt idx="10">
                  <c:v>73.343000000000004</c:v>
                </c:pt>
                <c:pt idx="11">
                  <c:v>126.38800000000001</c:v>
                </c:pt>
                <c:pt idx="12">
                  <c:v>259.93799999999999</c:v>
                </c:pt>
                <c:pt idx="13">
                  <c:v>381.483</c:v>
                </c:pt>
                <c:pt idx="14">
                  <c:v>231.84100000000001</c:v>
                </c:pt>
                <c:pt idx="15">
                  <c:v>742.84299999999996</c:v>
                </c:pt>
                <c:pt idx="16">
                  <c:v>417.38499999999999</c:v>
                </c:pt>
                <c:pt idx="17">
                  <c:v>476.005</c:v>
                </c:pt>
                <c:pt idx="18">
                  <c:v>602.18799999999999</c:v>
                </c:pt>
                <c:pt idx="19">
                  <c:v>466.39699999999999</c:v>
                </c:pt>
                <c:pt idx="20">
                  <c:v>164.97399999999999</c:v>
                </c:pt>
                <c:pt idx="21">
                  <c:v>225.79569000000001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A1-4541-A935-DCC6B2DA3BB2}"/>
            </c:ext>
          </c:extLst>
        </c:ser>
        <c:ser>
          <c:idx val="4"/>
          <c:order val="4"/>
          <c:tx>
            <c:strRef>
              <c:f>Sheet2!$H$85</c:f>
              <c:strCache>
                <c:ptCount val="1"/>
                <c:pt idx="0">
                  <c:v>Peat Fire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Sheet2!$H$86:$H$107</c:f>
              <c:numCache>
                <c:formatCode>_(* #,##0.00_);_(* \(#,##0.00\);_(* "-"??_);_(@_)</c:formatCode>
                <c:ptCount val="22"/>
                <c:pt idx="0">
                  <c:v>29.795999999999999</c:v>
                </c:pt>
                <c:pt idx="1">
                  <c:v>91.099000000000004</c:v>
                </c:pt>
                <c:pt idx="2">
                  <c:v>278.983</c:v>
                </c:pt>
                <c:pt idx="3">
                  <c:v>95.688999999999993</c:v>
                </c:pt>
                <c:pt idx="4">
                  <c:v>319.95</c:v>
                </c:pt>
                <c:pt idx="5">
                  <c:v>360.11700000000002</c:v>
                </c:pt>
                <c:pt idx="6">
                  <c:v>1053.0830000000001</c:v>
                </c:pt>
                <c:pt idx="7">
                  <c:v>133.203</c:v>
                </c:pt>
                <c:pt idx="8">
                  <c:v>68.260999999999996</c:v>
                </c:pt>
                <c:pt idx="9">
                  <c:v>338.65800000000002</c:v>
                </c:pt>
                <c:pt idx="10">
                  <c:v>86.132999999999996</c:v>
                </c:pt>
                <c:pt idx="11">
                  <c:v>131.70699999999999</c:v>
                </c:pt>
                <c:pt idx="12">
                  <c:v>386.78699999999998</c:v>
                </c:pt>
                <c:pt idx="13">
                  <c:v>121.851</c:v>
                </c:pt>
                <c:pt idx="14">
                  <c:v>630.23099999999999</c:v>
                </c:pt>
                <c:pt idx="15">
                  <c:v>822.73599999999999</c:v>
                </c:pt>
                <c:pt idx="16">
                  <c:v>90.266999999999996</c:v>
                </c:pt>
                <c:pt idx="17">
                  <c:v>12.512</c:v>
                </c:pt>
                <c:pt idx="18">
                  <c:v>121.322</c:v>
                </c:pt>
                <c:pt idx="19">
                  <c:v>456.42700000000002</c:v>
                </c:pt>
                <c:pt idx="20">
                  <c:v>18.46</c:v>
                </c:pt>
                <c:pt idx="21">
                  <c:v>23.917279999999998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A1-4541-A935-DCC6B2DA3BB2}"/>
            </c:ext>
          </c:extLst>
        </c:ser>
        <c:ser>
          <c:idx val="5"/>
          <c:order val="5"/>
          <c:tx>
            <c:strRef>
              <c:f>Sheet2!$I$85</c:f>
              <c:strCache>
                <c:ptCount val="1"/>
                <c:pt idx="0">
                  <c:v>Limbah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Sheet2!$I$86:$I$107</c:f>
              <c:numCache>
                <c:formatCode>_(* #,##0.00_);_(* \(#,##0.00\);_(* "-"??_);_(@_)</c:formatCode>
                <c:ptCount val="22"/>
                <c:pt idx="0">
                  <c:v>62.191000000000003</c:v>
                </c:pt>
                <c:pt idx="1">
                  <c:v>64.856999999999999</c:v>
                </c:pt>
                <c:pt idx="2">
                  <c:v>67.415000000000006</c:v>
                </c:pt>
                <c:pt idx="3">
                  <c:v>70.155000000000001</c:v>
                </c:pt>
                <c:pt idx="4">
                  <c:v>71.069999999999993</c:v>
                </c:pt>
                <c:pt idx="5">
                  <c:v>72.870999999999995</c:v>
                </c:pt>
                <c:pt idx="6">
                  <c:v>78.373000000000005</c:v>
                </c:pt>
                <c:pt idx="7">
                  <c:v>78.328999999999994</c:v>
                </c:pt>
                <c:pt idx="8">
                  <c:v>78.826999999999998</c:v>
                </c:pt>
                <c:pt idx="9">
                  <c:v>81.575999999999993</c:v>
                </c:pt>
                <c:pt idx="10">
                  <c:v>87.766000000000005</c:v>
                </c:pt>
                <c:pt idx="11">
                  <c:v>86.936000000000007</c:v>
                </c:pt>
                <c:pt idx="12">
                  <c:v>89.209000000000003</c:v>
                </c:pt>
                <c:pt idx="13">
                  <c:v>93.569000000000003</c:v>
                </c:pt>
                <c:pt idx="14">
                  <c:v>95.884</c:v>
                </c:pt>
                <c:pt idx="15">
                  <c:v>97.539000000000001</c:v>
                </c:pt>
                <c:pt idx="16">
                  <c:v>102.105</c:v>
                </c:pt>
                <c:pt idx="17">
                  <c:v>108.93899999999999</c:v>
                </c:pt>
                <c:pt idx="18">
                  <c:v>114.637</c:v>
                </c:pt>
                <c:pt idx="19">
                  <c:v>120.333</c:v>
                </c:pt>
                <c:pt idx="20">
                  <c:v>126.797</c:v>
                </c:pt>
                <c:pt idx="21">
                  <c:v>129.9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A1-4541-A935-DCC6B2DA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3854608"/>
        <c:axId val="83855440"/>
      </c:barChart>
      <c:lineChart>
        <c:grouping val="standard"/>
        <c:varyColors val="0"/>
        <c:ser>
          <c:idx val="6"/>
          <c:order val="6"/>
          <c:tx>
            <c:strRef>
              <c:f>Sheet2!$J$85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Sheet2!$C$86:$C$107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Sheet2!$J$86:$J$107</c:f>
              <c:numCache>
                <c:formatCode>_(* #,##0.00_);_(* \(#,##0.00\);_(* "-"??_);_(@_)</c:formatCode>
                <c:ptCount val="22"/>
                <c:pt idx="0">
                  <c:v>1039.617</c:v>
                </c:pt>
                <c:pt idx="1">
                  <c:v>484.64599999999996</c:v>
                </c:pt>
                <c:pt idx="2">
                  <c:v>701.83300000000008</c:v>
                </c:pt>
                <c:pt idx="3">
                  <c:v>551.08100000000002</c:v>
                </c:pt>
                <c:pt idx="4">
                  <c:v>917.66699999999992</c:v>
                </c:pt>
                <c:pt idx="5">
                  <c:v>972.85500000000002</c:v>
                </c:pt>
                <c:pt idx="6">
                  <c:v>1737.116</c:v>
                </c:pt>
                <c:pt idx="7">
                  <c:v>904.02399999999989</c:v>
                </c:pt>
                <c:pt idx="8">
                  <c:v>823.35699999999997</c:v>
                </c:pt>
                <c:pt idx="9">
                  <c:v>1225.9580000000001</c:v>
                </c:pt>
                <c:pt idx="10">
                  <c:v>814.64400000000001</c:v>
                </c:pt>
                <c:pt idx="11">
                  <c:v>937.09500000000003</c:v>
                </c:pt>
                <c:pt idx="12">
                  <c:v>1354.32</c:v>
                </c:pt>
                <c:pt idx="13">
                  <c:v>1227.8530000000001</c:v>
                </c:pt>
                <c:pt idx="14">
                  <c:v>1635.1860000000001</c:v>
                </c:pt>
                <c:pt idx="15">
                  <c:v>2339.6509999999998</c:v>
                </c:pt>
                <c:pt idx="16">
                  <c:v>1295.739</c:v>
                </c:pt>
                <c:pt idx="17">
                  <c:v>1313.8780000000002</c:v>
                </c:pt>
                <c:pt idx="18">
                  <c:v>1592.7080000000001</c:v>
                </c:pt>
                <c:pt idx="19">
                  <c:v>1843.0839999999998</c:v>
                </c:pt>
                <c:pt idx="20">
                  <c:v>1053.6890000000001</c:v>
                </c:pt>
                <c:pt idx="21">
                  <c:v>1140.73297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A1-4541-A935-DCC6B2DA3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54608"/>
        <c:axId val="83855440"/>
      </c:lineChart>
      <c:catAx>
        <c:axId val="8385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5440"/>
        <c:crosses val="autoZero"/>
        <c:auto val="1"/>
        <c:lblAlgn val="ctr"/>
        <c:lblOffset val="100"/>
        <c:noMultiLvlLbl val="0"/>
      </c:catAx>
      <c:valAx>
        <c:axId val="8385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85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72124482778151"/>
          <c:y val="0.96321196773687612"/>
          <c:w val="0.25803597083986313"/>
          <c:h val="1.8883655030583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517414</xdr:colOff>
      <xdr:row>12</xdr:row>
      <xdr:rowOff>35215</xdr:rowOff>
    </xdr:from>
    <xdr:to>
      <xdr:col>17</xdr:col>
      <xdr:colOff>645254</xdr:colOff>
      <xdr:row>56</xdr:row>
      <xdr:rowOff>62100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63980FF-AB70-4BC3-BC00-609C99B4C3E5}"/>
            </a:ext>
          </a:extLst>
        </xdr:cNvPr>
        <xdr:cNvGrpSpPr/>
      </xdr:nvGrpSpPr>
      <xdr:grpSpPr>
        <a:xfrm>
          <a:off x="517414" y="2289925"/>
          <a:ext cx="15754362" cy="8530363"/>
          <a:chOff x="1365346" y="2523501"/>
          <a:chExt cx="13265399" cy="7838179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814B4950-BC36-9047-0D0E-A914E84F5297}"/>
              </a:ext>
            </a:extLst>
          </xdr:cNvPr>
          <xdr:cNvGraphicFramePr/>
        </xdr:nvGraphicFramePr>
        <xdr:xfrm>
          <a:off x="1365346" y="2523501"/>
          <a:ext cx="13265399" cy="78381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8414C69D-A18B-242D-9C80-3FD2FB5A5318}"/>
              </a:ext>
            </a:extLst>
          </xdr:cNvPr>
          <xdr:cNvGrpSpPr/>
        </xdr:nvGrpSpPr>
        <xdr:grpSpPr>
          <a:xfrm>
            <a:off x="13916150" y="4978119"/>
            <a:ext cx="645636" cy="759541"/>
            <a:chOff x="13962968" y="5040975"/>
            <a:chExt cx="649074" cy="762062"/>
          </a:xfrm>
        </xdr:grpSpPr>
        <xdr:sp macro="" textlink="">
          <xdr:nvSpPr>
            <xdr:cNvPr id="5" name="TextBox 1">
              <a:extLst>
                <a:ext uri="{FF2B5EF4-FFF2-40B4-BE49-F238E27FC236}">
                  <a16:creationId xmlns:a16="http://schemas.microsoft.com/office/drawing/2014/main" id="{CECA46E7-C88E-2907-A53C-10FC56909A2B}"/>
                </a:ext>
              </a:extLst>
            </xdr:cNvPr>
            <xdr:cNvSpPr txBox="1"/>
          </xdr:nvSpPr>
          <xdr:spPr>
            <a:xfrm>
              <a:off x="13962968" y="5040975"/>
              <a:ext cx="648368" cy="279646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ID" sz="1800" b="1">
                  <a:latin typeface="Arial" panose="020B0604020202020204" pitchFamily="34" charset="0"/>
                  <a:cs typeface="Arial" panose="020B0604020202020204" pitchFamily="34" charset="0"/>
                </a:rPr>
                <a:t>CM1</a:t>
              </a:r>
            </a:p>
          </xdr:txBody>
        </xdr:sp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7522ECFE-5CF8-41C2-E1FD-C6448A3A19ED}"/>
                </a:ext>
              </a:extLst>
            </xdr:cNvPr>
            <xdr:cNvSpPr txBox="1"/>
          </xdr:nvSpPr>
          <xdr:spPr>
            <a:xfrm>
              <a:off x="13963674" y="5522986"/>
              <a:ext cx="648368" cy="28005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ID" sz="1800" b="1">
                  <a:latin typeface="Arial" panose="020B0604020202020204" pitchFamily="34" charset="0"/>
                  <a:cs typeface="Arial" panose="020B0604020202020204" pitchFamily="34" charset="0"/>
                </a:rPr>
                <a:t>CM2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0.95507</cdr:x>
      <cdr:y>0.11486</cdr:y>
    </cdr:from>
    <cdr:to>
      <cdr:x>1</cdr:x>
      <cdr:y>0.1495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F3D5B9-9956-2438-9635-506D571382BE}"/>
            </a:ext>
          </a:extLst>
        </cdr:cNvPr>
        <cdr:cNvSpPr txBox="1"/>
      </cdr:nvSpPr>
      <cdr:spPr>
        <a:xfrm xmlns:a="http://schemas.openxmlformats.org/drawingml/2006/main">
          <a:off x="12668374" y="854799"/>
          <a:ext cx="595967" cy="257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D" sz="1800" b="1"/>
            <a:t>BAU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517414</xdr:colOff>
      <xdr:row>12</xdr:row>
      <xdr:rowOff>35215</xdr:rowOff>
    </xdr:from>
    <xdr:to>
      <xdr:col>17</xdr:col>
      <xdr:colOff>645254</xdr:colOff>
      <xdr:row>56</xdr:row>
      <xdr:rowOff>62100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62D06D11-B57F-FF06-FB70-A85556420A92}"/>
            </a:ext>
          </a:extLst>
        </xdr:cNvPr>
        <xdr:cNvGrpSpPr/>
      </xdr:nvGrpSpPr>
      <xdr:grpSpPr>
        <a:xfrm>
          <a:off x="517414" y="2289925"/>
          <a:ext cx="15754362" cy="8530363"/>
          <a:chOff x="1365346" y="2523501"/>
          <a:chExt cx="13265399" cy="7838179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6F56C0B5-A96F-C5B9-31E8-6F52D5B890A6}"/>
              </a:ext>
            </a:extLst>
          </xdr:cNvPr>
          <xdr:cNvGraphicFramePr/>
        </xdr:nvGraphicFramePr>
        <xdr:xfrm>
          <a:off x="1365346" y="2523501"/>
          <a:ext cx="13265399" cy="783817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BAF1DD65-304E-BC89-ABCE-B71A886705AB}"/>
              </a:ext>
            </a:extLst>
          </xdr:cNvPr>
          <xdr:cNvGrpSpPr/>
        </xdr:nvGrpSpPr>
        <xdr:grpSpPr>
          <a:xfrm>
            <a:off x="13916150" y="4978119"/>
            <a:ext cx="645636" cy="759541"/>
            <a:chOff x="13962968" y="5040975"/>
            <a:chExt cx="649074" cy="762062"/>
          </a:xfrm>
        </xdr:grpSpPr>
        <xdr:sp macro="" textlink="">
          <xdr:nvSpPr>
            <xdr:cNvPr id="4" name="TextBox 1">
              <a:extLst>
                <a:ext uri="{FF2B5EF4-FFF2-40B4-BE49-F238E27FC236}">
                  <a16:creationId xmlns:a16="http://schemas.microsoft.com/office/drawing/2014/main" id="{9450E2F2-6C91-8254-FA18-D7C9BB08C181}"/>
                </a:ext>
              </a:extLst>
            </xdr:cNvPr>
            <xdr:cNvSpPr txBox="1"/>
          </xdr:nvSpPr>
          <xdr:spPr>
            <a:xfrm>
              <a:off x="13962968" y="5040975"/>
              <a:ext cx="648368" cy="279646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ID" sz="1800" b="1">
                  <a:latin typeface="Arial" panose="020B0604020202020204" pitchFamily="34" charset="0"/>
                  <a:cs typeface="Arial" panose="020B0604020202020204" pitchFamily="34" charset="0"/>
                </a:rPr>
                <a:t>CM1</a:t>
              </a:r>
            </a:p>
          </xdr:txBody>
        </xdr:sp>
        <xdr:sp macro="" textlink="">
          <xdr:nvSpPr>
            <xdr:cNvPr id="5" name="TextBox 1">
              <a:extLst>
                <a:ext uri="{FF2B5EF4-FFF2-40B4-BE49-F238E27FC236}">
                  <a16:creationId xmlns:a16="http://schemas.microsoft.com/office/drawing/2014/main" id="{251FE81D-4390-4FC0-BAD9-4F3237A29219}"/>
                </a:ext>
              </a:extLst>
            </xdr:cNvPr>
            <xdr:cNvSpPr txBox="1"/>
          </xdr:nvSpPr>
          <xdr:spPr>
            <a:xfrm>
              <a:off x="13963674" y="5522986"/>
              <a:ext cx="648368" cy="280051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ID" sz="1800" b="1">
                  <a:latin typeface="Arial" panose="020B0604020202020204" pitchFamily="34" charset="0"/>
                  <a:cs typeface="Arial" panose="020B0604020202020204" pitchFamily="34" charset="0"/>
                </a:rPr>
                <a:t>CM2</a:t>
              </a:r>
            </a:p>
          </xdr:txBody>
        </xdr:sp>
      </xdr:grp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0.95507</cdr:x>
      <cdr:y>0.11486</cdr:y>
    </cdr:from>
    <cdr:to>
      <cdr:x>1</cdr:x>
      <cdr:y>0.1495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F3D5B9-9956-2438-9635-506D571382BE}"/>
            </a:ext>
          </a:extLst>
        </cdr:cNvPr>
        <cdr:cNvSpPr txBox="1"/>
      </cdr:nvSpPr>
      <cdr:spPr>
        <a:xfrm xmlns:a="http://schemas.openxmlformats.org/drawingml/2006/main">
          <a:off x="12668374" y="854799"/>
          <a:ext cx="595967" cy="257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ID" sz="1800" b="1"/>
            <a:t>BAU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768352</xdr:colOff>
      <xdr:row>21</xdr:row>
      <xdr:rowOff>189938</xdr:rowOff>
    </xdr:from>
    <xdr:to>
      <xdr:col>45</xdr:col>
      <xdr:colOff>648075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3A3AC1-DE36-4613-A2FB-095105ED0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654050</xdr:colOff>
      <xdr:row>40</xdr:row>
      <xdr:rowOff>153555</xdr:rowOff>
    </xdr:from>
    <xdr:to>
      <xdr:col>13</xdr:col>
      <xdr:colOff>1028700</xdr:colOff>
      <xdr:row>80</xdr:row>
      <xdr:rowOff>128155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2C2567-D9FC-0DF7-7CFF-AB568F475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355600</xdr:colOff>
      <xdr:row>49</xdr:row>
      <xdr:rowOff>0</xdr:rowOff>
    </xdr:from>
    <xdr:ext cx="518027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F5B41E8-F5D4-A644-F2E7-E445C8911564}"/>
            </a:ext>
          </a:extLst>
        </xdr:cNvPr>
        <xdr:cNvSpPr txBox="1"/>
      </xdr:nvSpPr>
      <xdr:spPr>
        <a:xfrm>
          <a:off x="13023850" y="8991600"/>
          <a:ext cx="518027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200" b="1">
              <a:latin typeface="Arial" panose="020B0604020202020204" pitchFamily="34" charset="0"/>
              <a:cs typeface="Arial" panose="020B0604020202020204" pitchFamily="34" charset="0"/>
            </a:rPr>
            <a:t>BAU</a:t>
          </a:r>
        </a:p>
      </xdr:txBody>
    </xdr:sp>
    <xdr:clientData/>
  </xdr:oneCellAnchor>
  <xdr:oneCellAnchor>
    <xdr:from>
      <xdr:col>13</xdr:col>
      <xdr:colOff>387350</xdr:colOff>
      <xdr:row>56</xdr:row>
      <xdr:rowOff>82550</xdr:rowOff>
    </xdr:from>
    <xdr:ext cx="509563" cy="26936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AE0E56-14DD-4C36-82E3-AF207F846D70}"/>
            </a:ext>
          </a:extLst>
        </xdr:cNvPr>
        <xdr:cNvSpPr txBox="1"/>
      </xdr:nvSpPr>
      <xdr:spPr>
        <a:xfrm>
          <a:off x="13055600" y="10318750"/>
          <a:ext cx="50956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200" b="1">
              <a:latin typeface="Arial" panose="020B0604020202020204" pitchFamily="34" charset="0"/>
              <a:cs typeface="Arial" panose="020B0604020202020204" pitchFamily="34" charset="0"/>
            </a:rPr>
            <a:t>CM1</a:t>
          </a:r>
        </a:p>
      </xdr:txBody>
    </xdr:sp>
    <xdr:clientData/>
  </xdr:oneCellAnchor>
  <xdr:oneCellAnchor>
    <xdr:from>
      <xdr:col>13</xdr:col>
      <xdr:colOff>425450</xdr:colOff>
      <xdr:row>59</xdr:row>
      <xdr:rowOff>44450</xdr:rowOff>
    </xdr:from>
    <xdr:ext cx="509563" cy="26936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D18376-B8B4-4DDF-9026-8C384EC46C51}"/>
            </a:ext>
          </a:extLst>
        </xdr:cNvPr>
        <xdr:cNvSpPr txBox="1"/>
      </xdr:nvSpPr>
      <xdr:spPr>
        <a:xfrm>
          <a:off x="13093700" y="10814050"/>
          <a:ext cx="50956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D" sz="1200" b="1">
              <a:latin typeface="Arial" panose="020B0604020202020204" pitchFamily="34" charset="0"/>
              <a:cs typeface="Arial" panose="020B0604020202020204" pitchFamily="34" charset="0"/>
            </a:rPr>
            <a:t>CM1</a:t>
          </a:r>
        </a:p>
      </xdr:txBody>
    </xdr:sp>
    <xdr:clientData/>
  </xdr:oneCellAnchor>
  <xdr:twoCellAnchor>
    <xdr:from>
      <xdr:col>14</xdr:col>
      <xdr:colOff>704272</xdr:colOff>
      <xdr:row>39</xdr:row>
      <xdr:rowOff>23093</xdr:rowOff>
    </xdr:from>
    <xdr:to>
      <xdr:col>39</xdr:col>
      <xdr:colOff>588819</xdr:colOff>
      <xdr:row>104</xdr:row>
      <xdr:rowOff>23091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251D722-C3FD-2A58-92A0-8558D38B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IGRK_2023.xlsx" TargetMode="External"/><Relationship Id="rId1" Type="http://schemas.openxmlformats.org/officeDocument/2006/relationships/externalLinkPath" Target="Data%20IGRK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NDC%20Scenario%20All_Update_4_Sep_20_update20may2021_g2%20-%20AR_Pelaporan2023.xlsx" TargetMode="External"/><Relationship Id="rId1" Type="http://schemas.openxmlformats.org/officeDocument/2006/relationships/externalLinkPath" Target="NDC%20Scenario%20All_Update_4_Sep_20_update20may2021_g2%20-%20AR_Pelaporan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DC Scenario"/>
    </sheetNames>
    <sheetDataSet>
      <sheetData sheetId="0">
        <row r="26">
          <cell r="C26">
            <v>727.33025999999995</v>
          </cell>
          <cell r="D26">
            <v>59.192050000000002</v>
          </cell>
          <cell r="E26">
            <v>90.64273</v>
          </cell>
          <cell r="H26">
            <v>130.18821</v>
          </cell>
        </row>
        <row r="27">
          <cell r="G27">
            <v>221.36420999999999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ambar"/>
      <sheetName val="Gambar_ton"/>
      <sheetName val="Data NDC"/>
      <sheetName val="3rd BUR"/>
      <sheetName val="Sheet2"/>
      <sheetName val="NDC Scenario"/>
      <sheetName val="AFOLU"/>
      <sheetName val="AFOLU_Figure"/>
    </sheetNames>
    <sheetDataSet>
      <sheetData sheetId="0"/>
      <sheetData sheetId="1"/>
      <sheetData sheetId="2">
        <row r="3">
          <cell r="C3">
            <v>2010</v>
          </cell>
          <cell r="D3">
            <v>2011</v>
          </cell>
          <cell r="E3">
            <v>2012</v>
          </cell>
          <cell r="F3">
            <v>2013</v>
          </cell>
          <cell r="G3">
            <v>2014</v>
          </cell>
          <cell r="H3">
            <v>2015</v>
          </cell>
          <cell r="I3">
            <v>2016</v>
          </cell>
          <cell r="J3">
            <v>2017</v>
          </cell>
          <cell r="K3">
            <v>2018</v>
          </cell>
          <cell r="L3">
            <v>2019</v>
          </cell>
          <cell r="M3">
            <v>2020</v>
          </cell>
          <cell r="N3">
            <v>2021</v>
          </cell>
          <cell r="O3">
            <v>2022</v>
          </cell>
          <cell r="P3">
            <v>2023</v>
          </cell>
          <cell r="Q3">
            <v>2024</v>
          </cell>
          <cell r="R3">
            <v>2025</v>
          </cell>
          <cell r="S3">
            <v>2026</v>
          </cell>
          <cell r="T3">
            <v>2027</v>
          </cell>
          <cell r="U3">
            <v>2028</v>
          </cell>
          <cell r="V3">
            <v>2029</v>
          </cell>
          <cell r="W3">
            <v>2030</v>
          </cell>
        </row>
        <row r="4">
          <cell r="B4" t="str">
            <v>Energi</v>
          </cell>
          <cell r="C4">
            <v>453178.00388464698</v>
          </cell>
          <cell r="D4">
            <v>458584.52899325959</v>
          </cell>
          <cell r="E4">
            <v>483764.89565828594</v>
          </cell>
          <cell r="F4">
            <v>510327.88826313004</v>
          </cell>
          <cell r="G4">
            <v>538349.42526104103</v>
          </cell>
          <cell r="H4">
            <v>567909.59370313515</v>
          </cell>
          <cell r="I4">
            <v>623175.15288974205</v>
          </cell>
          <cell r="J4">
            <v>683818.82518814283</v>
          </cell>
          <cell r="K4">
            <v>750363.97634490638</v>
          </cell>
          <cell r="L4">
            <v>823384.90292545734</v>
          </cell>
          <cell r="M4">
            <v>903511.78859622846</v>
          </cell>
          <cell r="N4">
            <v>965252.70217359671</v>
          </cell>
          <cell r="O4">
            <v>1031212.6425057687</v>
          </cell>
          <cell r="P4">
            <v>1101679.9141500692</v>
          </cell>
          <cell r="Q4">
            <v>1176962.5227756207</v>
          </cell>
          <cell r="R4">
            <v>1257389.5214265091</v>
          </cell>
          <cell r="S4">
            <v>1330670.4043988183</v>
          </cell>
          <cell r="T4">
            <v>1408222.1101493456</v>
          </cell>
          <cell r="U4">
            <v>1490293.5429825035</v>
          </cell>
          <cell r="V4">
            <v>1577148.1133894448</v>
          </cell>
          <cell r="W4">
            <v>1669064.583471183</v>
          </cell>
        </row>
        <row r="5">
          <cell r="B5" t="str">
            <v>IPPU</v>
          </cell>
          <cell r="C5">
            <v>36189.594666404802</v>
          </cell>
          <cell r="D5">
            <v>39618.388156525536</v>
          </cell>
          <cell r="E5">
            <v>42188.221974684478</v>
          </cell>
          <cell r="F5">
            <v>42270.447311652009</v>
          </cell>
          <cell r="G5">
            <v>52817.206704359996</v>
          </cell>
          <cell r="H5">
            <v>59530.460051188871</v>
          </cell>
          <cell r="I5">
            <v>62466.17444039986</v>
          </cell>
          <cell r="J5">
            <v>62446.818449663253</v>
          </cell>
          <cell r="K5">
            <v>64733.568078493809</v>
          </cell>
          <cell r="L5">
            <v>66380.268391059028</v>
          </cell>
          <cell r="M5">
            <v>69569.880845682856</v>
          </cell>
          <cell r="N5">
            <v>69847.292118411482</v>
          </cell>
          <cell r="O5">
            <v>70030.342582094148</v>
          </cell>
          <cell r="P5">
            <v>70220.419389314047</v>
          </cell>
          <cell r="Q5">
            <v>70411.382687283811</v>
          </cell>
          <cell r="R5">
            <v>70603.233693575778</v>
          </cell>
          <cell r="S5">
            <v>70795.031751924049</v>
          </cell>
          <cell r="T5">
            <v>70987.814015456242</v>
          </cell>
          <cell r="U5">
            <v>71181.494494412371</v>
          </cell>
          <cell r="V5">
            <v>71376.969398368194</v>
          </cell>
          <cell r="W5">
            <v>71573.366921601046</v>
          </cell>
        </row>
        <row r="6">
          <cell r="B6" t="str">
            <v>Limbah</v>
          </cell>
          <cell r="C6">
            <v>87729.164602278091</v>
          </cell>
          <cell r="D6">
            <v>91972.925303698139</v>
          </cell>
          <cell r="E6">
            <v>95746.057755228059</v>
          </cell>
          <cell r="F6">
            <v>100731.46919566375</v>
          </cell>
          <cell r="G6">
            <v>103160.51800112266</v>
          </cell>
          <cell r="H6">
            <v>106462.73147610492</v>
          </cell>
          <cell r="I6">
            <v>112747.31423683898</v>
          </cell>
          <cell r="J6">
            <v>120550.658275864</v>
          </cell>
          <cell r="K6">
            <v>127388.18901909784</v>
          </cell>
          <cell r="L6">
            <v>134810.47385461052</v>
          </cell>
          <cell r="M6">
            <v>145705.30854690899</v>
          </cell>
          <cell r="N6">
            <v>152040.08962988079</v>
          </cell>
          <cell r="O6">
            <v>161782.64967400816</v>
          </cell>
          <cell r="P6">
            <v>172504.23720332599</v>
          </cell>
          <cell r="Q6">
            <v>184766.57930499001</v>
          </cell>
          <cell r="R6">
            <v>196448.5203142346</v>
          </cell>
          <cell r="S6">
            <v>212639.96758499855</v>
          </cell>
          <cell r="T6">
            <v>230484.95076664112</v>
          </cell>
          <cell r="U6">
            <v>250214.54319831374</v>
          </cell>
          <cell r="V6">
            <v>270135.39478836849</v>
          </cell>
          <cell r="W6">
            <v>295843.19575780071</v>
          </cell>
        </row>
        <row r="7">
          <cell r="B7" t="str">
            <v>Agriculture</v>
          </cell>
          <cell r="C7">
            <v>110510.12564182792</v>
          </cell>
          <cell r="D7">
            <v>111127.83281060791</v>
          </cell>
          <cell r="E7">
            <v>111772.9224272579</v>
          </cell>
          <cell r="F7">
            <v>112446.27049099875</v>
          </cell>
          <cell r="G7">
            <v>113148.7914891924</v>
          </cell>
          <cell r="H7">
            <v>113881.44005024522</v>
          </cell>
          <cell r="I7">
            <v>114650.12796066352</v>
          </cell>
          <cell r="J7">
            <v>114923.65799213509</v>
          </cell>
          <cell r="K7">
            <v>115234.27738374498</v>
          </cell>
          <cell r="L7">
            <v>115578.19681649687</v>
          </cell>
          <cell r="M7">
            <v>115961.34036159166</v>
          </cell>
          <cell r="N7">
            <v>115686.08869575537</v>
          </cell>
          <cell r="O7">
            <v>115882.18051840007</v>
          </cell>
          <cell r="P7">
            <v>116237.10294878864</v>
          </cell>
          <cell r="Q7">
            <v>116628.29388829431</v>
          </cell>
          <cell r="R7">
            <v>117042.9732592887</v>
          </cell>
          <cell r="S7">
            <v>117495.92439653838</v>
          </cell>
          <cell r="T7">
            <v>117983.62041662546</v>
          </cell>
          <cell r="U7">
            <v>118511.59519918653</v>
          </cell>
          <cell r="V7">
            <v>119067.69791403784</v>
          </cell>
          <cell r="W7">
            <v>119657.80392875167</v>
          </cell>
        </row>
        <row r="8">
          <cell r="B8" t="str">
            <v>Forestry</v>
          </cell>
          <cell r="C8">
            <v>646579.54691287701</v>
          </cell>
          <cell r="D8">
            <v>774802.44190911227</v>
          </cell>
          <cell r="E8">
            <v>772933.34188472107</v>
          </cell>
          <cell r="F8">
            <v>771028.99235905625</v>
          </cell>
          <cell r="G8">
            <v>769069.10220161907</v>
          </cell>
          <cell r="H8">
            <v>767051.58996457548</v>
          </cell>
          <cell r="I8">
            <v>764974.28533244866</v>
          </cell>
          <cell r="J8">
            <v>767337.69388927449</v>
          </cell>
          <cell r="K8">
            <v>766298.7845792931</v>
          </cell>
          <cell r="L8">
            <v>765203.13307586988</v>
          </cell>
          <cell r="M8">
            <v>764048.26088242733</v>
          </cell>
          <cell r="N8">
            <v>727292.06503976951</v>
          </cell>
          <cell r="O8">
            <v>725554.22301148903</v>
          </cell>
          <cell r="P8">
            <v>724108.61341339932</v>
          </cell>
          <cell r="Q8">
            <v>722784.13929916779</v>
          </cell>
          <cell r="R8">
            <v>721405.00125800818</v>
          </cell>
          <cell r="S8">
            <v>719969.0795304483</v>
          </cell>
          <cell r="T8">
            <v>718474.17120295344</v>
          </cell>
          <cell r="U8">
            <v>716917.986933643</v>
          </cell>
          <cell r="V8">
            <v>715298.14754898439</v>
          </cell>
          <cell r="W8">
            <v>713612.18050639366</v>
          </cell>
        </row>
        <row r="14">
          <cell r="B14" t="str">
            <v>Energi</v>
          </cell>
          <cell r="C14">
            <v>453178.00388464698</v>
          </cell>
          <cell r="D14">
            <v>456701.38025875099</v>
          </cell>
          <cell r="E14">
            <v>479799.95262727293</v>
          </cell>
          <cell r="F14">
            <v>504066.78081573913</v>
          </cell>
          <cell r="G14">
            <v>529560.95166462858</v>
          </cell>
          <cell r="H14">
            <v>556344.54044782568</v>
          </cell>
          <cell r="I14">
            <v>596015.35569499922</v>
          </cell>
          <cell r="J14">
            <v>638514.94604097854</v>
          </cell>
          <cell r="K14">
            <v>684045.02068961458</v>
          </cell>
          <cell r="L14">
            <v>732821.67196165409</v>
          </cell>
          <cell r="M14">
            <v>785076.40090015403</v>
          </cell>
          <cell r="N14">
            <v>824867.7410482968</v>
          </cell>
          <cell r="O14">
            <v>866675.89223415486</v>
          </cell>
          <cell r="P14">
            <v>910603.07586436358</v>
          </cell>
          <cell r="Q14">
            <v>956756.6944040606</v>
          </cell>
          <cell r="R14">
            <v>1005249.5939771389</v>
          </cell>
          <cell r="S14">
            <v>1067901.093970404</v>
          </cell>
          <cell r="T14">
            <v>1134457.3062609171</v>
          </cell>
          <cell r="U14">
            <v>1205161.5893975706</v>
          </cell>
          <cell r="V14">
            <v>1280272.4690859662</v>
          </cell>
          <cell r="W14">
            <v>1355000</v>
          </cell>
        </row>
        <row r="15">
          <cell r="B15" t="str">
            <v>IPPU</v>
          </cell>
          <cell r="C15">
            <v>36189.594666404802</v>
          </cell>
          <cell r="D15">
            <v>39215.3641721971</v>
          </cell>
          <cell r="E15">
            <v>41385.077453244252</v>
          </cell>
          <cell r="F15">
            <v>41294.071119126937</v>
          </cell>
          <cell r="G15">
            <v>51708.796786497718</v>
          </cell>
          <cell r="H15">
            <v>58128.734276519201</v>
          </cell>
          <cell r="I15">
            <v>60866.46711210451</v>
          </cell>
          <cell r="J15">
            <v>60763.7454102267</v>
          </cell>
          <cell r="K15">
            <v>62916.258885676587</v>
          </cell>
          <cell r="L15">
            <v>64480.916472205441</v>
          </cell>
          <cell r="M15">
            <v>67431.811502066135</v>
          </cell>
          <cell r="N15">
            <v>67639.032489229576</v>
          </cell>
          <cell r="O15">
            <v>67770.002487636273</v>
          </cell>
          <cell r="P15">
            <v>67907.381862593116</v>
          </cell>
          <cell r="Q15">
            <v>68045.228898012545</v>
          </cell>
          <cell r="R15">
            <v>68183.546703622284</v>
          </cell>
          <cell r="S15">
            <v>68321.429042018048</v>
          </cell>
          <cell r="T15">
            <v>68459.826993789306</v>
          </cell>
          <cell r="U15">
            <v>68598.657337607117</v>
          </cell>
          <cell r="V15">
            <v>68738.810445439871</v>
          </cell>
          <cell r="W15">
            <v>68879.438671313255</v>
          </cell>
        </row>
        <row r="16">
          <cell r="B16" t="str">
            <v>Limbah</v>
          </cell>
          <cell r="C16">
            <v>87669.530125518097</v>
          </cell>
          <cell r="D16">
            <v>91852.115907993837</v>
          </cell>
          <cell r="E16">
            <v>95452.332277047884</v>
          </cell>
          <cell r="F16">
            <v>100315.72564728567</v>
          </cell>
          <cell r="G16">
            <v>102559.29727678308</v>
          </cell>
          <cell r="H16">
            <v>105577.88263781986</v>
          </cell>
          <cell r="I16">
            <v>111713.39223682671</v>
          </cell>
          <cell r="J16">
            <v>119403.1427718034</v>
          </cell>
          <cell r="K16">
            <v>126087.08793162102</v>
          </cell>
          <cell r="L16">
            <v>133307.36017272304</v>
          </cell>
          <cell r="M16">
            <v>141424.87836626038</v>
          </cell>
          <cell r="N16">
            <v>149562.81578928878</v>
          </cell>
          <cell r="O16">
            <v>158575.79916286282</v>
          </cell>
          <cell r="P16">
            <v>168577.24110746692</v>
          </cell>
          <cell r="Q16">
            <v>180113.85131380055</v>
          </cell>
          <cell r="R16">
            <v>191049.31820563896</v>
          </cell>
          <cell r="S16">
            <v>206419.17768432744</v>
          </cell>
          <cell r="T16">
            <v>223337.86958081499</v>
          </cell>
          <cell r="U16">
            <v>241985.54921375139</v>
          </cell>
          <cell r="V16">
            <v>260559.89777995099</v>
          </cell>
          <cell r="W16">
            <v>284495.16477194102</v>
          </cell>
        </row>
        <row r="17">
          <cell r="B17" t="str">
            <v>Agriculture</v>
          </cell>
          <cell r="C17">
            <v>110510.12564182792</v>
          </cell>
          <cell r="D17">
            <v>110940.62534908653</v>
          </cell>
          <cell r="E17">
            <v>111371.26848181157</v>
          </cell>
          <cell r="F17">
            <v>111802.13114426544</v>
          </cell>
          <cell r="G17">
            <v>112233.29245210772</v>
          </cell>
          <cell r="H17">
            <v>112664.83460874147</v>
          </cell>
          <cell r="I17">
            <v>113092.08855123297</v>
          </cell>
          <cell r="J17">
            <v>113013.49861681004</v>
          </cell>
          <cell r="K17">
            <v>112928.60382259224</v>
          </cell>
          <cell r="L17">
            <v>112842.2242945504</v>
          </cell>
          <cell r="M17">
            <v>112749.52708137674</v>
          </cell>
          <cell r="N17">
            <v>112358.92789619238</v>
          </cell>
          <cell r="O17">
            <v>111976.88242074182</v>
          </cell>
          <cell r="P17">
            <v>111806.65143339048</v>
          </cell>
          <cell r="Q17">
            <v>111627.94641999043</v>
          </cell>
          <cell r="R17">
            <v>111455.93794894114</v>
          </cell>
          <cell r="S17">
            <v>111275.47582588976</v>
          </cell>
          <cell r="T17">
            <v>111091.62622747541</v>
          </cell>
          <cell r="U17">
            <v>110899.19285002421</v>
          </cell>
          <cell r="V17">
            <v>110713.82235999305</v>
          </cell>
          <cell r="W17">
            <v>110511.21512920251</v>
          </cell>
        </row>
        <row r="18">
          <cell r="B18" t="str">
            <v>Forestry</v>
          </cell>
          <cell r="C18">
            <v>646579.54691287701</v>
          </cell>
          <cell r="D18">
            <v>622635.95826450014</v>
          </cell>
          <cell r="E18">
            <v>601756.35975769069</v>
          </cell>
          <cell r="F18">
            <v>580914.32352729701</v>
          </cell>
          <cell r="G18">
            <v>560036.04102779599</v>
          </cell>
          <cell r="H18">
            <v>539119.13301532448</v>
          </cell>
          <cell r="I18">
            <v>518161.17666751199</v>
          </cell>
          <cell r="J18">
            <v>504429.79568340373</v>
          </cell>
          <cell r="K18">
            <v>485324.86170733289</v>
          </cell>
          <cell r="L18">
            <v>466204.74831926567</v>
          </cell>
          <cell r="M18">
            <v>447067.41956795054</v>
          </cell>
          <cell r="N18">
            <v>387859.86369832075</v>
          </cell>
          <cell r="O18">
            <v>369846.70560004667</v>
          </cell>
          <cell r="P18">
            <v>350666.08784386143</v>
          </cell>
          <cell r="Q18">
            <v>331612.70672977681</v>
          </cell>
          <cell r="R18">
            <v>312543.8249853779</v>
          </cell>
          <cell r="S18">
            <v>293457.84050984163</v>
          </cell>
          <cell r="T18">
            <v>274353.12399991689</v>
          </cell>
          <cell r="U18">
            <v>255228.01811061797</v>
          </cell>
          <cell r="V18">
            <v>236080.83659337327</v>
          </cell>
          <cell r="W18">
            <v>216909.86341086013</v>
          </cell>
        </row>
        <row r="24">
          <cell r="B24" t="str">
            <v>Energi</v>
          </cell>
          <cell r="C24">
            <v>453178.00388464698</v>
          </cell>
          <cell r="D24">
            <v>456701.38025875099</v>
          </cell>
          <cell r="E24">
            <v>479799.95262727293</v>
          </cell>
          <cell r="F24">
            <v>504066.78081573913</v>
          </cell>
          <cell r="G24">
            <v>529560.95166462858</v>
          </cell>
          <cell r="H24">
            <v>556344.54044782568</v>
          </cell>
          <cell r="I24">
            <v>596015.35569499922</v>
          </cell>
          <cell r="J24">
            <v>638514.94604097854</v>
          </cell>
          <cell r="K24">
            <v>684045.02068961458</v>
          </cell>
          <cell r="L24">
            <v>732821.67196165409</v>
          </cell>
          <cell r="M24">
            <v>750963.94295533001</v>
          </cell>
          <cell r="N24">
            <v>784218.06667021022</v>
          </cell>
          <cell r="O24">
            <v>818944.74676335359</v>
          </cell>
          <cell r="P24">
            <v>855209.19085549784</v>
          </cell>
          <cell r="Q24">
            <v>893079.49408589269</v>
          </cell>
          <cell r="R24">
            <v>932626.76697715838</v>
          </cell>
          <cell r="S24">
            <v>992201.3742675425</v>
          </cell>
          <cell r="T24">
            <v>1055581.5058678356</v>
          </cell>
          <cell r="U24">
            <v>1123010.2521806774</v>
          </cell>
          <cell r="V24">
            <v>1194746.2318090398</v>
          </cell>
          <cell r="W24">
            <v>1271064.583471183</v>
          </cell>
        </row>
        <row r="25">
          <cell r="B25" t="str">
            <v>IPPU</v>
          </cell>
          <cell r="C25">
            <v>36033.006719839694</v>
          </cell>
          <cell r="D25">
            <v>36037.363912796754</v>
          </cell>
          <cell r="E25">
            <v>40320.377926848705</v>
          </cell>
          <cell r="F25">
            <v>39490.186627974406</v>
          </cell>
          <cell r="G25">
            <v>47878.441893819712</v>
          </cell>
          <cell r="H25">
            <v>51148.900186932158</v>
          </cell>
          <cell r="I25">
            <v>53709.085706836915</v>
          </cell>
          <cell r="J25">
            <v>53746.895399742083</v>
          </cell>
          <cell r="K25">
            <v>54484.579365260077</v>
          </cell>
          <cell r="L25">
            <v>54520.818480464681</v>
          </cell>
          <cell r="M25">
            <v>56898.010186989581</v>
          </cell>
          <cell r="N25">
            <v>57553.898298216292</v>
          </cell>
          <cell r="O25">
            <v>58307.878415733532</v>
          </cell>
          <cell r="P25">
            <v>60140.427825707913</v>
          </cell>
          <cell r="Q25">
            <v>60949.810949523293</v>
          </cell>
          <cell r="R25">
            <v>61779.426476578912</v>
          </cell>
          <cell r="S25">
            <v>62628.853186188302</v>
          </cell>
          <cell r="T25">
            <v>63499.668271010465</v>
          </cell>
          <cell r="U25">
            <v>64392.329496310522</v>
          </cell>
          <cell r="V25">
            <v>65118.421008875739</v>
          </cell>
          <cell r="W25">
            <v>66350.457023891344</v>
          </cell>
        </row>
        <row r="26">
          <cell r="B26" t="str">
            <v>Limbah</v>
          </cell>
          <cell r="C26">
            <v>87669.530125518097</v>
          </cell>
          <cell r="D26">
            <v>91852.115907993837</v>
          </cell>
          <cell r="E26">
            <v>95452.332277047884</v>
          </cell>
          <cell r="F26">
            <v>100315.72564728567</v>
          </cell>
          <cell r="G26">
            <v>102559.29727678308</v>
          </cell>
          <cell r="H26">
            <v>105577.88263781986</v>
          </cell>
          <cell r="I26">
            <v>111713.39223682671</v>
          </cell>
          <cell r="J26">
            <v>119403.1427718034</v>
          </cell>
          <cell r="K26">
            <v>126087.08793162102</v>
          </cell>
          <cell r="L26">
            <v>133307.36017272304</v>
          </cell>
          <cell r="M26">
            <v>141424.87836626038</v>
          </cell>
          <cell r="N26">
            <v>149562.81578928878</v>
          </cell>
          <cell r="O26">
            <v>158575.79916286282</v>
          </cell>
          <cell r="P26">
            <v>168577.24110746692</v>
          </cell>
          <cell r="Q26">
            <v>180113.85131380055</v>
          </cell>
          <cell r="R26">
            <v>191049.31820563896</v>
          </cell>
          <cell r="S26">
            <v>202328.26859341835</v>
          </cell>
          <cell r="T26">
            <v>216519.68776263314</v>
          </cell>
          <cell r="U26">
            <v>232440.09466829686</v>
          </cell>
          <cell r="V26">
            <v>248287.17050722399</v>
          </cell>
          <cell r="W26">
            <v>269495.16477194097</v>
          </cell>
        </row>
        <row r="27">
          <cell r="B27" t="str">
            <v>Agriculture</v>
          </cell>
          <cell r="C27">
            <v>110510.12564182792</v>
          </cell>
          <cell r="D27">
            <v>111199.52222583519</v>
          </cell>
          <cell r="E27">
            <v>111891.30720440712</v>
          </cell>
          <cell r="F27">
            <v>112585.60631442169</v>
          </cell>
          <cell r="G27">
            <v>113282.54934189039</v>
          </cell>
          <cell r="H27">
            <v>113982.26748659713</v>
          </cell>
          <cell r="I27">
            <v>114675.41996437647</v>
          </cell>
          <cell r="J27">
            <v>114825.60597882443</v>
          </cell>
          <cell r="K27">
            <v>114965.81220800457</v>
          </cell>
          <cell r="L27">
            <v>115105.56289649091</v>
          </cell>
          <cell r="M27">
            <v>115234.72052212455</v>
          </cell>
          <cell r="N27">
            <v>115110.69651590864</v>
          </cell>
          <cell r="O27">
            <v>115197.47399472112</v>
          </cell>
          <cell r="P27">
            <v>115282.92792787281</v>
          </cell>
          <cell r="Q27">
            <v>115356.45571134458</v>
          </cell>
          <cell r="R27">
            <v>115450.06798984201</v>
          </cell>
          <cell r="S27">
            <v>115531.86114769155</v>
          </cell>
          <cell r="T27">
            <v>115612.54493937339</v>
          </cell>
          <cell r="U27">
            <v>115680.88384538896</v>
          </cell>
          <cell r="V27">
            <v>115770.82450772567</v>
          </cell>
          <cell r="W27">
            <v>115839.86066936316</v>
          </cell>
        </row>
        <row r="28">
          <cell r="B28" t="str">
            <v>Forestry</v>
          </cell>
          <cell r="C28">
            <v>646579.54691287701</v>
          </cell>
          <cell r="D28">
            <v>552552.74728655932</v>
          </cell>
          <cell r="E28">
            <v>515365.93721587595</v>
          </cell>
          <cell r="F28">
            <v>478256.72514011082</v>
          </cell>
          <cell r="G28">
            <v>441155.84623627551</v>
          </cell>
          <cell r="H28">
            <v>404057.4987517444</v>
          </cell>
          <cell r="I28">
            <v>366955.85116643662</v>
          </cell>
          <cell r="J28">
            <v>336388.1009215677</v>
          </cell>
          <cell r="K28">
            <v>301094.20923917869</v>
          </cell>
          <cell r="L28">
            <v>265833.9916037622</v>
          </cell>
          <cell r="M28">
            <v>231166.91589901099</v>
          </cell>
          <cell r="N28">
            <v>146258.8664368919</v>
          </cell>
          <cell r="O28">
            <v>131254.41085023843</v>
          </cell>
          <cell r="P28">
            <v>117968.99581532352</v>
          </cell>
          <cell r="Q28">
            <v>104706.85764810527</v>
          </cell>
          <cell r="R28">
            <v>91464.301334327727</v>
          </cell>
          <cell r="S28">
            <v>78237.611291865003</v>
          </cell>
          <cell r="T28">
            <v>67785.495633226354</v>
          </cell>
          <cell r="U28">
            <v>57341.737237185502</v>
          </cell>
          <cell r="V28">
            <v>46902.534360444479</v>
          </cell>
          <cell r="W28">
            <v>36464.048045720061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B71D9-1D70-428E-B575-D93569FFD4E0}">
  <dimension ref="B2:X84"/>
  <sheetViews>
    <sheetView tabSelected="1" topLeftCell="B30" zoomScale="69" zoomScaleNormal="93" workbookViewId="0">
      <selection activeCell="I71" sqref="I71"/>
    </sheetView>
  </sheetViews>
  <sheetFormatPr defaultRowHeight="15.5" x14ac:dyDescent="0.35"/>
  <cols>
    <col min="1" max="1" width="8.6640625" style="30"/>
    <col min="2" max="2" width="22.25" style="30" bestFit="1" customWidth="1"/>
    <col min="3" max="3" width="10.58203125" style="30" customWidth="1"/>
    <col min="4" max="4" width="15.08203125" style="30" bestFit="1" customWidth="1"/>
    <col min="5" max="6" width="10.58203125" style="30" customWidth="1"/>
    <col min="7" max="7" width="13.33203125" style="30" bestFit="1" customWidth="1"/>
    <col min="8" max="8" width="14.58203125" style="30" bestFit="1" customWidth="1"/>
    <col min="9" max="9" width="10.58203125" style="30" customWidth="1"/>
    <col min="10" max="10" width="14.25" style="30" bestFit="1" customWidth="1"/>
    <col min="11" max="23" width="10.58203125" style="30" customWidth="1"/>
    <col min="24" max="16384" width="8.6640625" style="30"/>
  </cols>
  <sheetData>
    <row r="2" spans="2:24" ht="25" customHeight="1" x14ac:dyDescent="0.35">
      <c r="B2" s="28"/>
      <c r="C2" s="29">
        <v>2010</v>
      </c>
      <c r="D2" s="29">
        <f>C2+1</f>
        <v>2011</v>
      </c>
      <c r="E2" s="29">
        <f t="shared" ref="E2:W2" si="0">D2+1</f>
        <v>2012</v>
      </c>
      <c r="F2" s="29">
        <f t="shared" si="0"/>
        <v>2013</v>
      </c>
      <c r="G2" s="29">
        <f t="shared" si="0"/>
        <v>2014</v>
      </c>
      <c r="H2" s="29">
        <f t="shared" si="0"/>
        <v>2015</v>
      </c>
      <c r="I2" s="29">
        <f t="shared" si="0"/>
        <v>2016</v>
      </c>
      <c r="J2" s="29">
        <f t="shared" si="0"/>
        <v>2017</v>
      </c>
      <c r="K2" s="29">
        <f t="shared" si="0"/>
        <v>2018</v>
      </c>
      <c r="L2" s="29">
        <f t="shared" si="0"/>
        <v>2019</v>
      </c>
      <c r="M2" s="29">
        <f t="shared" si="0"/>
        <v>2020</v>
      </c>
      <c r="N2" s="29">
        <f t="shared" si="0"/>
        <v>2021</v>
      </c>
      <c r="O2" s="29">
        <f t="shared" si="0"/>
        <v>2022</v>
      </c>
      <c r="P2" s="29">
        <f t="shared" si="0"/>
        <v>2023</v>
      </c>
      <c r="Q2" s="29">
        <f t="shared" si="0"/>
        <v>2024</v>
      </c>
      <c r="R2" s="29">
        <f t="shared" si="0"/>
        <v>2025</v>
      </c>
      <c r="S2" s="29">
        <f t="shared" si="0"/>
        <v>2026</v>
      </c>
      <c r="T2" s="29">
        <f t="shared" si="0"/>
        <v>2027</v>
      </c>
      <c r="U2" s="29">
        <f t="shared" si="0"/>
        <v>2028</v>
      </c>
      <c r="V2" s="29">
        <f t="shared" si="0"/>
        <v>2029</v>
      </c>
      <c r="W2" s="29">
        <f t="shared" si="0"/>
        <v>2030</v>
      </c>
    </row>
    <row r="3" spans="2:24" x14ac:dyDescent="0.35">
      <c r="B3" s="28" t="s">
        <v>24</v>
      </c>
      <c r="C3" s="31">
        <v>814.64400000000001</v>
      </c>
      <c r="D3" s="31">
        <v>937.09500000000003</v>
      </c>
      <c r="E3" s="31">
        <v>1354.32</v>
      </c>
      <c r="F3" s="31">
        <v>1227.8530000000001</v>
      </c>
      <c r="G3" s="31">
        <v>1635.1860000000001</v>
      </c>
      <c r="H3" s="31">
        <v>2339.6509999999998</v>
      </c>
      <c r="I3" s="31">
        <v>1295.739</v>
      </c>
      <c r="J3" s="31">
        <v>1313.8780000000002</v>
      </c>
      <c r="K3" s="31">
        <v>1592.7080000000001</v>
      </c>
      <c r="L3" s="31">
        <v>1843.0839999999998</v>
      </c>
      <c r="M3" s="31">
        <v>1053.6890000000001</v>
      </c>
      <c r="N3" s="31">
        <v>1140.6666499999999</v>
      </c>
      <c r="O3" s="32">
        <v>1228.7174599999998</v>
      </c>
      <c r="P3" s="32"/>
      <c r="Q3" s="32"/>
      <c r="R3" s="32"/>
      <c r="S3" s="32"/>
      <c r="T3" s="32"/>
      <c r="U3" s="32"/>
      <c r="V3" s="32"/>
      <c r="W3" s="32"/>
    </row>
    <row r="4" spans="2:24" x14ac:dyDescent="0.35">
      <c r="B4" s="28" t="s">
        <v>25</v>
      </c>
      <c r="C4" s="31">
        <v>655.16800000000001</v>
      </c>
      <c r="D4" s="31">
        <v>679</v>
      </c>
      <c r="E4" s="31">
        <v>707.59500000000003</v>
      </c>
      <c r="F4" s="31">
        <v>724.51900000000001</v>
      </c>
      <c r="G4" s="31">
        <v>773.11400000000003</v>
      </c>
      <c r="H4" s="31">
        <v>774.07199999999989</v>
      </c>
      <c r="I4" s="31">
        <v>788.08699999999999</v>
      </c>
      <c r="J4" s="31">
        <v>825.3610000000001</v>
      </c>
      <c r="K4" s="31">
        <v>869.19800000000009</v>
      </c>
      <c r="L4" s="31">
        <v>920.26</v>
      </c>
      <c r="M4" s="31">
        <v>870.255</v>
      </c>
      <c r="N4" s="31">
        <v>890.95364999999993</v>
      </c>
      <c r="O4" s="32">
        <v>1007.3532499999999</v>
      </c>
      <c r="P4" s="32"/>
      <c r="Q4" s="32"/>
      <c r="R4" s="32"/>
      <c r="S4" s="32"/>
      <c r="T4" s="32"/>
      <c r="U4" s="32"/>
      <c r="V4" s="32"/>
      <c r="W4" s="32"/>
    </row>
    <row r="5" spans="2:24" x14ac:dyDescent="0.35">
      <c r="B5" s="28" t="s">
        <v>26</v>
      </c>
      <c r="C5" s="31">
        <v>1334.1864357080349</v>
      </c>
      <c r="D5" s="31">
        <v>1476.1061171732035</v>
      </c>
      <c r="E5" s="31">
        <v>1506.4054397001773</v>
      </c>
      <c r="F5" s="31">
        <v>1536.8050676205007</v>
      </c>
      <c r="G5" s="31">
        <v>1576.5450436573351</v>
      </c>
      <c r="H5" s="31">
        <v>1614.8358152452497</v>
      </c>
      <c r="I5" s="31">
        <v>1678.0130548600932</v>
      </c>
      <c r="J5" s="31">
        <v>1749.0776537950796</v>
      </c>
      <c r="K5" s="31">
        <v>1824.0187954055361</v>
      </c>
      <c r="L5" s="31">
        <v>1905.3569750634936</v>
      </c>
      <c r="M5" s="31">
        <v>1998.7965792328393</v>
      </c>
      <c r="N5" s="31">
        <v>2030.5182376574144</v>
      </c>
      <c r="O5" s="31">
        <v>2104.46</v>
      </c>
      <c r="P5" s="31">
        <v>2184.7502871048973</v>
      </c>
      <c r="Q5" s="31">
        <v>2271.5529179553569</v>
      </c>
      <c r="R5" s="31">
        <v>2362.8892499516164</v>
      </c>
      <c r="S5" s="31">
        <v>2451.5704076627276</v>
      </c>
      <c r="T5" s="31">
        <v>2546.1526665510219</v>
      </c>
      <c r="U5" s="31">
        <v>2647.1191628080592</v>
      </c>
      <c r="V5" s="31">
        <v>2753.0263230392034</v>
      </c>
      <c r="W5" s="31">
        <v>2869.7511305857302</v>
      </c>
    </row>
    <row r="6" spans="2:24" x14ac:dyDescent="0.35">
      <c r="B6" s="28" t="s">
        <v>2</v>
      </c>
      <c r="C6" s="31">
        <v>1334.1268012312748</v>
      </c>
      <c r="D6" s="31">
        <v>1321.3454439525285</v>
      </c>
      <c r="E6" s="31">
        <v>1329.7649905970675</v>
      </c>
      <c r="F6" s="31">
        <v>1338.3930322537142</v>
      </c>
      <c r="G6" s="31">
        <v>1356.0983792078132</v>
      </c>
      <c r="H6" s="31">
        <v>1371.8351249862305</v>
      </c>
      <c r="I6" s="31">
        <v>1399.8484802626754</v>
      </c>
      <c r="J6" s="31">
        <v>1436.1251285232227</v>
      </c>
      <c r="K6" s="31">
        <v>1471.3018330368373</v>
      </c>
      <c r="L6" s="31">
        <v>1509.6569212203985</v>
      </c>
      <c r="M6" s="31">
        <v>1553.7500374178076</v>
      </c>
      <c r="N6" s="31">
        <v>1542.2883809213281</v>
      </c>
      <c r="O6" s="31">
        <v>1574.8452819054426</v>
      </c>
      <c r="P6" s="31">
        <v>1609.5604381116757</v>
      </c>
      <c r="Q6" s="31">
        <v>1648.156427765641</v>
      </c>
      <c r="R6" s="31">
        <v>1688.4822218207191</v>
      </c>
      <c r="S6" s="31">
        <v>1747.3750170324809</v>
      </c>
      <c r="T6" s="31">
        <v>1811.6997530629139</v>
      </c>
      <c r="U6" s="31">
        <v>1881.8730069095714</v>
      </c>
      <c r="V6" s="31">
        <v>1956.3658362647234</v>
      </c>
      <c r="W6" s="31">
        <v>2035.7956819833169</v>
      </c>
    </row>
    <row r="7" spans="2:24" x14ac:dyDescent="0.35">
      <c r="B7" s="28" t="s">
        <v>3</v>
      </c>
      <c r="C7" s="31">
        <v>1333.9702132847096</v>
      </c>
      <c r="D7" s="31">
        <v>1248.3431295919361</v>
      </c>
      <c r="E7" s="31">
        <v>1242.8299072514526</v>
      </c>
      <c r="F7" s="31">
        <v>1234.7150245455318</v>
      </c>
      <c r="G7" s="31">
        <v>1234.4370864133973</v>
      </c>
      <c r="H7" s="31">
        <v>1231.1110895109193</v>
      </c>
      <c r="I7" s="31">
        <v>1243.0691047694761</v>
      </c>
      <c r="J7" s="31">
        <v>1262.8786911129162</v>
      </c>
      <c r="K7" s="31">
        <v>1280.676709433679</v>
      </c>
      <c r="L7" s="31">
        <v>1301.5894051150949</v>
      </c>
      <c r="M7" s="31">
        <v>1295.6884679297154</v>
      </c>
      <c r="N7" s="31">
        <v>1252.7043437105158</v>
      </c>
      <c r="O7" s="31">
        <v>1282.2803091869096</v>
      </c>
      <c r="P7" s="31">
        <v>1317.1787835318692</v>
      </c>
      <c r="Q7" s="31">
        <v>1354.2064697086664</v>
      </c>
      <c r="R7" s="31">
        <v>1392.3698809835462</v>
      </c>
      <c r="S7" s="31">
        <v>1450.9279684867058</v>
      </c>
      <c r="T7" s="31">
        <v>1518.9989024740792</v>
      </c>
      <c r="U7" s="31">
        <v>1592.8652974278591</v>
      </c>
      <c r="V7" s="31">
        <v>1670.8251821933097</v>
      </c>
      <c r="W7" s="31">
        <v>1759.2141139820983</v>
      </c>
    </row>
    <row r="8" spans="2:24" hidden="1" x14ac:dyDescent="0.35">
      <c r="B8" s="33"/>
      <c r="C8" s="34">
        <f>C3</f>
        <v>814.64400000000001</v>
      </c>
      <c r="D8" s="34">
        <f t="shared" ref="D8:N8" si="1">D3</f>
        <v>937.09500000000003</v>
      </c>
      <c r="E8" s="34">
        <f t="shared" si="1"/>
        <v>1354.32</v>
      </c>
      <c r="F8" s="34">
        <f t="shared" si="1"/>
        <v>1227.8530000000001</v>
      </c>
      <c r="G8" s="34">
        <f t="shared" si="1"/>
        <v>1635.1860000000001</v>
      </c>
      <c r="H8" s="34">
        <f t="shared" si="1"/>
        <v>2339.6509999999998</v>
      </c>
      <c r="I8" s="34">
        <f t="shared" si="1"/>
        <v>1295.739</v>
      </c>
      <c r="J8" s="34">
        <f t="shared" si="1"/>
        <v>1313.8780000000002</v>
      </c>
      <c r="K8" s="34">
        <f t="shared" si="1"/>
        <v>1592.7080000000001</v>
      </c>
      <c r="L8" s="34">
        <f t="shared" si="1"/>
        <v>1843.0839999999998</v>
      </c>
      <c r="M8" s="34">
        <f t="shared" si="1"/>
        <v>1053.6890000000001</v>
      </c>
      <c r="N8" s="34">
        <f t="shared" si="1"/>
        <v>1140.6666499999999</v>
      </c>
      <c r="O8" s="34"/>
      <c r="P8" s="34"/>
      <c r="Q8" s="34"/>
      <c r="R8" s="35"/>
      <c r="S8" s="35"/>
      <c r="T8" s="35"/>
      <c r="U8" s="35"/>
      <c r="V8" s="35"/>
      <c r="W8" s="35"/>
    </row>
    <row r="10" spans="2:24" x14ac:dyDescent="0.35">
      <c r="O10" s="35"/>
    </row>
    <row r="11" spans="2:24" x14ac:dyDescent="0.35">
      <c r="X11" s="35"/>
    </row>
    <row r="59" spans="2:23" ht="16" thickBot="1" x14ac:dyDescent="0.4"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</row>
    <row r="60" spans="2:23" ht="15" customHeight="1" x14ac:dyDescent="0.35">
      <c r="E60" s="55" t="s">
        <v>27</v>
      </c>
      <c r="F60" s="53" t="s">
        <v>28</v>
      </c>
      <c r="G60" s="53" t="s">
        <v>32</v>
      </c>
      <c r="H60" s="53"/>
      <c r="I60" s="53"/>
      <c r="J60" s="54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2:23" ht="15" customHeight="1" thickBot="1" x14ac:dyDescent="0.4">
      <c r="B61" s="46"/>
      <c r="E61" s="56"/>
      <c r="F61" s="57"/>
      <c r="G61" s="44">
        <v>2019</v>
      </c>
      <c r="H61" s="44">
        <v>2020</v>
      </c>
      <c r="I61" s="44">
        <v>2021</v>
      </c>
      <c r="J61" s="45">
        <v>2022</v>
      </c>
      <c r="L61" s="59"/>
      <c r="M61" s="59"/>
      <c r="N61" s="60"/>
      <c r="O61" s="61"/>
      <c r="P61" s="61"/>
      <c r="Q61" s="61"/>
      <c r="R61" s="61"/>
      <c r="S61" s="61"/>
      <c r="T61" s="61"/>
      <c r="U61" s="59"/>
      <c r="V61" s="59"/>
      <c r="W61" s="59"/>
    </row>
    <row r="62" spans="2:23" x14ac:dyDescent="0.35">
      <c r="B62" s="46"/>
      <c r="E62" s="40">
        <v>1</v>
      </c>
      <c r="F62" s="41" t="s">
        <v>29</v>
      </c>
      <c r="G62" s="42">
        <v>636.45299999999997</v>
      </c>
      <c r="H62" s="42">
        <v>584.28399999999999</v>
      </c>
      <c r="I62" s="42">
        <v>595.86</v>
      </c>
      <c r="J62" s="43">
        <f>'[1]NDC Scenario'!$C$26</f>
        <v>727.33025999999995</v>
      </c>
      <c r="L62" s="59"/>
      <c r="M62" s="59"/>
      <c r="N62" s="62"/>
      <c r="O62" s="63"/>
      <c r="P62" s="63"/>
      <c r="Q62" s="63"/>
      <c r="R62" s="63"/>
      <c r="S62" s="63"/>
      <c r="T62" s="63"/>
      <c r="U62" s="59"/>
      <c r="V62" s="59"/>
      <c r="W62" s="59"/>
    </row>
    <row r="63" spans="2:23" x14ac:dyDescent="0.35">
      <c r="B63" s="46"/>
      <c r="E63" s="38">
        <v>2</v>
      </c>
      <c r="F63" s="36" t="s">
        <v>5</v>
      </c>
      <c r="G63" s="37">
        <v>58.173000000000002</v>
      </c>
      <c r="H63" s="37">
        <v>57.194000000000003</v>
      </c>
      <c r="I63" s="37">
        <v>59.38</v>
      </c>
      <c r="J63" s="39">
        <f>'[1]NDC Scenario'!$D$26</f>
        <v>59.192050000000002</v>
      </c>
      <c r="L63" s="59"/>
      <c r="M63" s="59"/>
      <c r="N63" s="62"/>
      <c r="O63" s="63"/>
      <c r="P63" s="63"/>
      <c r="Q63" s="63"/>
      <c r="R63" s="63"/>
      <c r="S63" s="63"/>
      <c r="T63" s="63"/>
      <c r="U63" s="59"/>
      <c r="V63" s="59"/>
      <c r="W63" s="59"/>
    </row>
    <row r="64" spans="2:23" x14ac:dyDescent="0.35">
      <c r="B64" s="46"/>
      <c r="E64" s="38">
        <v>3</v>
      </c>
      <c r="F64" s="36" t="s">
        <v>30</v>
      </c>
      <c r="G64" s="37">
        <v>120.333</v>
      </c>
      <c r="H64" s="37">
        <v>126.797</v>
      </c>
      <c r="I64" s="37">
        <v>129.9</v>
      </c>
      <c r="J64" s="39">
        <f>'[1]NDC Scenario'!$H$26</f>
        <v>130.18821</v>
      </c>
      <c r="L64" s="59"/>
      <c r="M64" s="59"/>
      <c r="N64" s="62"/>
      <c r="O64" s="64"/>
      <c r="P64" s="64"/>
      <c r="Q64" s="64"/>
      <c r="R64" s="64"/>
      <c r="S64" s="64"/>
      <c r="T64" s="63"/>
      <c r="U64" s="59"/>
      <c r="V64" s="59"/>
      <c r="W64" s="59"/>
    </row>
    <row r="65" spans="2:23" x14ac:dyDescent="0.35">
      <c r="B65" s="46"/>
      <c r="E65" s="38">
        <v>4</v>
      </c>
      <c r="F65" s="36" t="s">
        <v>9</v>
      </c>
      <c r="G65" s="37">
        <v>105.301</v>
      </c>
      <c r="H65" s="37">
        <v>101.98</v>
      </c>
      <c r="I65" s="37">
        <v>105.88</v>
      </c>
      <c r="J65" s="39">
        <f>'[1]NDC Scenario'!$E$26</f>
        <v>90.64273</v>
      </c>
      <c r="L65" s="59"/>
      <c r="M65" s="59"/>
      <c r="N65" s="62"/>
      <c r="O65" s="63"/>
      <c r="P65" s="63"/>
      <c r="Q65" s="63"/>
      <c r="R65" s="63"/>
      <c r="S65" s="63"/>
      <c r="T65" s="63"/>
      <c r="U65" s="59"/>
      <c r="V65" s="59"/>
      <c r="W65" s="59"/>
    </row>
    <row r="66" spans="2:23" x14ac:dyDescent="0.35">
      <c r="E66" s="38">
        <v>5</v>
      </c>
      <c r="F66" s="36" t="s">
        <v>31</v>
      </c>
      <c r="G66" s="37">
        <v>922.82400000000007</v>
      </c>
      <c r="H66" s="37">
        <v>183.434</v>
      </c>
      <c r="I66" s="37">
        <v>249.71297000000001</v>
      </c>
      <c r="J66" s="39">
        <f>'[1]NDC Scenario'!$G$27</f>
        <v>221.36420999999999</v>
      </c>
      <c r="L66" s="59"/>
      <c r="M66" s="59"/>
      <c r="N66" s="62"/>
      <c r="O66" s="65"/>
      <c r="P66" s="65"/>
      <c r="Q66" s="65"/>
      <c r="R66" s="65"/>
      <c r="S66" s="65"/>
      <c r="T66" s="66"/>
      <c r="U66" s="59"/>
      <c r="V66" s="59"/>
      <c r="W66" s="59"/>
    </row>
    <row r="67" spans="2:23" ht="16" thickBot="1" x14ac:dyDescent="0.4">
      <c r="E67" s="47"/>
      <c r="F67" s="48" t="s">
        <v>33</v>
      </c>
      <c r="G67" s="49">
        <f>SUM(G62:G66)</f>
        <v>1843.0840000000001</v>
      </c>
      <c r="H67" s="49">
        <f t="shared" ref="H67:J67" si="2">SUM(H62:H66)</f>
        <v>1053.6890000000001</v>
      </c>
      <c r="I67" s="49">
        <f t="shared" si="2"/>
        <v>1140.73297</v>
      </c>
      <c r="J67" s="49">
        <f t="shared" si="2"/>
        <v>1228.7174600000001</v>
      </c>
      <c r="L67" s="59"/>
      <c r="M67" s="59"/>
      <c r="N67" s="62"/>
      <c r="O67" s="64"/>
      <c r="P67" s="64"/>
      <c r="Q67" s="64"/>
      <c r="R67" s="64"/>
      <c r="S67" s="64"/>
      <c r="T67" s="64"/>
      <c r="U67" s="59"/>
      <c r="V67" s="59"/>
      <c r="W67" s="59"/>
    </row>
    <row r="68" spans="2:23" x14ac:dyDescent="0.35">
      <c r="L68" s="59"/>
      <c r="M68" s="59"/>
      <c r="N68" s="62"/>
      <c r="O68" s="63"/>
      <c r="P68" s="63"/>
      <c r="Q68" s="63"/>
      <c r="R68" s="63"/>
      <c r="S68" s="63"/>
      <c r="T68" s="63"/>
      <c r="U68" s="59"/>
      <c r="V68" s="59"/>
      <c r="W68" s="59"/>
    </row>
    <row r="69" spans="2:23" x14ac:dyDescent="0.35"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</row>
    <row r="70" spans="2:23" x14ac:dyDescent="0.35"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</row>
    <row r="71" spans="2:23" x14ac:dyDescent="0.35">
      <c r="I71" s="52"/>
      <c r="L71" s="59"/>
      <c r="M71" s="59"/>
      <c r="N71" s="59"/>
      <c r="O71" s="67"/>
      <c r="P71" s="67"/>
      <c r="Q71" s="67"/>
      <c r="R71" s="67"/>
      <c r="S71" s="67"/>
      <c r="T71" s="67"/>
      <c r="U71" s="59"/>
      <c r="V71" s="59"/>
      <c r="W71" s="59"/>
    </row>
    <row r="72" spans="2:23" x14ac:dyDescent="0.35"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2:23" x14ac:dyDescent="0.35"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</row>
    <row r="74" spans="2:23" x14ac:dyDescent="0.35"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</row>
    <row r="75" spans="2:23" x14ac:dyDescent="0.35"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</row>
    <row r="76" spans="2:23" x14ac:dyDescent="0.35"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</row>
    <row r="77" spans="2:23" x14ac:dyDescent="0.35"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</row>
    <row r="78" spans="2:23" x14ac:dyDescent="0.35"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</row>
    <row r="79" spans="2:23" x14ac:dyDescent="0.35"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2:23" x14ac:dyDescent="0.35"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</row>
    <row r="81" spans="12:23" x14ac:dyDescent="0.35"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</row>
    <row r="82" spans="12:23" x14ac:dyDescent="0.35"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</row>
    <row r="83" spans="12:23" x14ac:dyDescent="0.35"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</row>
    <row r="84" spans="12:23" x14ac:dyDescent="0.35"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</sheetData>
  <mergeCells count="3">
    <mergeCell ref="E60:E61"/>
    <mergeCell ref="F60:F61"/>
    <mergeCell ref="G60:J6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3B90-EB22-40A2-AAD1-897907BFA967}">
  <dimension ref="B2:X84"/>
  <sheetViews>
    <sheetView topLeftCell="B30" zoomScale="69" zoomScaleNormal="93" workbookViewId="0">
      <selection activeCell="I71" sqref="I71"/>
    </sheetView>
  </sheetViews>
  <sheetFormatPr defaultRowHeight="15.5" x14ac:dyDescent="0.35"/>
  <cols>
    <col min="1" max="1" width="8.6640625" style="30"/>
    <col min="2" max="2" width="22.25" style="30" bestFit="1" customWidth="1"/>
    <col min="3" max="3" width="10.58203125" style="30" customWidth="1"/>
    <col min="4" max="4" width="15.08203125" style="30" bestFit="1" customWidth="1"/>
    <col min="5" max="6" width="10.58203125" style="30" customWidth="1"/>
    <col min="7" max="7" width="13.33203125" style="30" bestFit="1" customWidth="1"/>
    <col min="8" max="8" width="14.58203125" style="30" bestFit="1" customWidth="1"/>
    <col min="9" max="9" width="10.58203125" style="30" customWidth="1"/>
    <col min="10" max="10" width="14.25" style="30" bestFit="1" customWidth="1"/>
    <col min="11" max="23" width="10.58203125" style="30" customWidth="1"/>
    <col min="24" max="16384" width="8.6640625" style="30"/>
  </cols>
  <sheetData>
    <row r="2" spans="2:24" ht="25" customHeight="1" x14ac:dyDescent="0.35">
      <c r="B2" s="28"/>
      <c r="C2" s="29">
        <v>2010</v>
      </c>
      <c r="D2" s="29">
        <f>C2+1</f>
        <v>2011</v>
      </c>
      <c r="E2" s="29">
        <f t="shared" ref="E2:W2" si="0">D2+1</f>
        <v>2012</v>
      </c>
      <c r="F2" s="29">
        <f t="shared" si="0"/>
        <v>2013</v>
      </c>
      <c r="G2" s="29">
        <f t="shared" si="0"/>
        <v>2014</v>
      </c>
      <c r="H2" s="29">
        <f t="shared" si="0"/>
        <v>2015</v>
      </c>
      <c r="I2" s="29">
        <f t="shared" si="0"/>
        <v>2016</v>
      </c>
      <c r="J2" s="29">
        <f t="shared" si="0"/>
        <v>2017</v>
      </c>
      <c r="K2" s="29">
        <f t="shared" si="0"/>
        <v>2018</v>
      </c>
      <c r="L2" s="29">
        <f t="shared" si="0"/>
        <v>2019</v>
      </c>
      <c r="M2" s="29">
        <f t="shared" si="0"/>
        <v>2020</v>
      </c>
      <c r="N2" s="29">
        <f t="shared" si="0"/>
        <v>2021</v>
      </c>
      <c r="O2" s="29">
        <f t="shared" si="0"/>
        <v>2022</v>
      </c>
      <c r="P2" s="29">
        <f t="shared" si="0"/>
        <v>2023</v>
      </c>
      <c r="Q2" s="29">
        <f t="shared" si="0"/>
        <v>2024</v>
      </c>
      <c r="R2" s="29">
        <f t="shared" si="0"/>
        <v>2025</v>
      </c>
      <c r="S2" s="29">
        <f t="shared" si="0"/>
        <v>2026</v>
      </c>
      <c r="T2" s="29">
        <f t="shared" si="0"/>
        <v>2027</v>
      </c>
      <c r="U2" s="29">
        <f t="shared" si="0"/>
        <v>2028</v>
      </c>
      <c r="V2" s="29">
        <f t="shared" si="0"/>
        <v>2029</v>
      </c>
      <c r="W2" s="29">
        <f t="shared" si="0"/>
        <v>2030</v>
      </c>
    </row>
    <row r="3" spans="2:24" x14ac:dyDescent="0.35">
      <c r="B3" s="28" t="s">
        <v>24</v>
      </c>
      <c r="C3" s="31">
        <v>814.64400000000001</v>
      </c>
      <c r="D3" s="31">
        <v>937.09500000000003</v>
      </c>
      <c r="E3" s="31">
        <v>1354.32</v>
      </c>
      <c r="F3" s="31">
        <v>1227.8530000000001</v>
      </c>
      <c r="G3" s="31">
        <v>1635.1860000000001</v>
      </c>
      <c r="H3" s="31">
        <v>2339.6509999999998</v>
      </c>
      <c r="I3" s="31">
        <v>1295.739</v>
      </c>
      <c r="J3" s="31">
        <v>1313.8780000000002</v>
      </c>
      <c r="K3" s="31">
        <v>1592.7080000000001</v>
      </c>
      <c r="L3" s="31">
        <v>1843.0839999999998</v>
      </c>
      <c r="M3" s="31">
        <v>1053.6890000000001</v>
      </c>
      <c r="N3" s="31">
        <v>1140.6666499999999</v>
      </c>
      <c r="O3" s="32">
        <v>1228.7174599999998</v>
      </c>
      <c r="P3" s="32"/>
      <c r="Q3" s="32"/>
      <c r="R3" s="32"/>
      <c r="S3" s="32"/>
      <c r="T3" s="32"/>
      <c r="U3" s="32"/>
      <c r="V3" s="32"/>
      <c r="W3" s="32"/>
    </row>
    <row r="4" spans="2:24" x14ac:dyDescent="0.35">
      <c r="B4" s="28" t="s">
        <v>25</v>
      </c>
      <c r="C4" s="31">
        <v>655.16800000000001</v>
      </c>
      <c r="D4" s="31">
        <v>679</v>
      </c>
      <c r="E4" s="31">
        <v>707.59500000000003</v>
      </c>
      <c r="F4" s="31">
        <v>724.51900000000001</v>
      </c>
      <c r="G4" s="31">
        <v>773.11400000000003</v>
      </c>
      <c r="H4" s="31">
        <v>774.07199999999989</v>
      </c>
      <c r="I4" s="31">
        <v>788.08699999999999</v>
      </c>
      <c r="J4" s="31">
        <v>825.3610000000001</v>
      </c>
      <c r="K4" s="31">
        <v>869.19800000000009</v>
      </c>
      <c r="L4" s="31">
        <v>920.26</v>
      </c>
      <c r="M4" s="31">
        <v>870.255</v>
      </c>
      <c r="N4" s="31">
        <v>890.95364999999993</v>
      </c>
      <c r="O4" s="32">
        <v>1007.3532499999999</v>
      </c>
      <c r="P4" s="32"/>
      <c r="Q4" s="32"/>
      <c r="R4" s="32"/>
      <c r="S4" s="32"/>
      <c r="T4" s="32"/>
      <c r="U4" s="32"/>
      <c r="V4" s="32"/>
      <c r="W4" s="32"/>
    </row>
    <row r="5" spans="2:24" x14ac:dyDescent="0.35">
      <c r="B5" s="28" t="s">
        <v>26</v>
      </c>
      <c r="C5" s="31">
        <v>1334.1864357080349</v>
      </c>
      <c r="D5" s="31">
        <v>1476.1061171732035</v>
      </c>
      <c r="E5" s="31">
        <v>1506.4054397001773</v>
      </c>
      <c r="F5" s="31">
        <v>1536.8050676205007</v>
      </c>
      <c r="G5" s="31">
        <v>1576.5450436573351</v>
      </c>
      <c r="H5" s="31">
        <v>1614.8358152452497</v>
      </c>
      <c r="I5" s="31">
        <v>1678.0130548600932</v>
      </c>
      <c r="J5" s="31">
        <v>1749.0776537950796</v>
      </c>
      <c r="K5" s="31">
        <v>1824.0187954055361</v>
      </c>
      <c r="L5" s="31">
        <v>1905.3569750634936</v>
      </c>
      <c r="M5" s="31">
        <v>1998.7965792328393</v>
      </c>
      <c r="N5" s="31">
        <v>2030.5182376574144</v>
      </c>
      <c r="O5" s="31">
        <v>2104.46</v>
      </c>
      <c r="P5" s="31">
        <v>2184.7502871048973</v>
      </c>
      <c r="Q5" s="31">
        <v>2271.5529179553569</v>
      </c>
      <c r="R5" s="31">
        <v>2362.8892499516164</v>
      </c>
      <c r="S5" s="31">
        <v>2451.5704076627276</v>
      </c>
      <c r="T5" s="31">
        <v>2546.1526665510219</v>
      </c>
      <c r="U5" s="31">
        <v>2647.1191628080592</v>
      </c>
      <c r="V5" s="31">
        <v>2753.0263230392034</v>
      </c>
      <c r="W5" s="31">
        <v>2869.7511305857302</v>
      </c>
    </row>
    <row r="6" spans="2:24" x14ac:dyDescent="0.35">
      <c r="B6" s="28" t="s">
        <v>2</v>
      </c>
      <c r="C6" s="31">
        <v>1334.1268012312748</v>
      </c>
      <c r="D6" s="31">
        <v>1321.3454439525285</v>
      </c>
      <c r="E6" s="31">
        <v>1329.7649905970675</v>
      </c>
      <c r="F6" s="31">
        <v>1338.3930322537142</v>
      </c>
      <c r="G6" s="31">
        <v>1356.0983792078132</v>
      </c>
      <c r="H6" s="31">
        <v>1371.8351249862305</v>
      </c>
      <c r="I6" s="31">
        <v>1399.8484802626754</v>
      </c>
      <c r="J6" s="31">
        <v>1436.1251285232227</v>
      </c>
      <c r="K6" s="31">
        <v>1471.3018330368373</v>
      </c>
      <c r="L6" s="31">
        <v>1509.6569212203985</v>
      </c>
      <c r="M6" s="31">
        <v>1553.7500374178076</v>
      </c>
      <c r="N6" s="31">
        <v>1542.2883809213281</v>
      </c>
      <c r="O6" s="31">
        <v>1574.8452819054426</v>
      </c>
      <c r="P6" s="31">
        <v>1609.5604381116757</v>
      </c>
      <c r="Q6" s="31">
        <v>1648.156427765641</v>
      </c>
      <c r="R6" s="31">
        <v>1688.4822218207191</v>
      </c>
      <c r="S6" s="31">
        <v>1747.3750170324809</v>
      </c>
      <c r="T6" s="31">
        <v>1811.6997530629139</v>
      </c>
      <c r="U6" s="31">
        <v>1881.8730069095714</v>
      </c>
      <c r="V6" s="31">
        <v>1956.3658362647234</v>
      </c>
      <c r="W6" s="31">
        <v>2035.7956819833169</v>
      </c>
    </row>
    <row r="7" spans="2:24" x14ac:dyDescent="0.35">
      <c r="B7" s="28" t="s">
        <v>3</v>
      </c>
      <c r="C7" s="31">
        <v>1333.9702132847096</v>
      </c>
      <c r="D7" s="31">
        <v>1248.3431295919361</v>
      </c>
      <c r="E7" s="31">
        <v>1242.8299072514526</v>
      </c>
      <c r="F7" s="31">
        <v>1234.7150245455318</v>
      </c>
      <c r="G7" s="31">
        <v>1234.4370864133973</v>
      </c>
      <c r="H7" s="31">
        <v>1231.1110895109193</v>
      </c>
      <c r="I7" s="31">
        <v>1243.0691047694761</v>
      </c>
      <c r="J7" s="31">
        <v>1262.8786911129162</v>
      </c>
      <c r="K7" s="31">
        <v>1280.676709433679</v>
      </c>
      <c r="L7" s="31">
        <v>1301.5894051150949</v>
      </c>
      <c r="M7" s="31">
        <v>1295.6884679297154</v>
      </c>
      <c r="N7" s="31">
        <v>1252.7043437105158</v>
      </c>
      <c r="O7" s="31">
        <v>1282.2803091869096</v>
      </c>
      <c r="P7" s="31">
        <v>1317.1787835318692</v>
      </c>
      <c r="Q7" s="31">
        <v>1354.2064697086664</v>
      </c>
      <c r="R7" s="31">
        <v>1392.3698809835462</v>
      </c>
      <c r="S7" s="31">
        <v>1450.9279684867058</v>
      </c>
      <c r="T7" s="31">
        <v>1518.9989024740792</v>
      </c>
      <c r="U7" s="31">
        <v>1592.8652974278591</v>
      </c>
      <c r="V7" s="31">
        <v>1670.8251821933097</v>
      </c>
      <c r="W7" s="31">
        <v>1759.2141139820983</v>
      </c>
    </row>
    <row r="8" spans="2:24" hidden="1" x14ac:dyDescent="0.35">
      <c r="B8" s="33"/>
      <c r="C8" s="34">
        <f>C3</f>
        <v>814.64400000000001</v>
      </c>
      <c r="D8" s="34">
        <f t="shared" ref="D8:N8" si="1">D3</f>
        <v>937.09500000000003</v>
      </c>
      <c r="E8" s="34">
        <f t="shared" si="1"/>
        <v>1354.32</v>
      </c>
      <c r="F8" s="34">
        <f t="shared" si="1"/>
        <v>1227.8530000000001</v>
      </c>
      <c r="G8" s="34">
        <f t="shared" si="1"/>
        <v>1635.1860000000001</v>
      </c>
      <c r="H8" s="34">
        <f t="shared" si="1"/>
        <v>2339.6509999999998</v>
      </c>
      <c r="I8" s="34">
        <f t="shared" si="1"/>
        <v>1295.739</v>
      </c>
      <c r="J8" s="34">
        <f t="shared" si="1"/>
        <v>1313.8780000000002</v>
      </c>
      <c r="K8" s="34">
        <f t="shared" si="1"/>
        <v>1592.7080000000001</v>
      </c>
      <c r="L8" s="34">
        <f t="shared" si="1"/>
        <v>1843.0839999999998</v>
      </c>
      <c r="M8" s="34">
        <f t="shared" si="1"/>
        <v>1053.6890000000001</v>
      </c>
      <c r="N8" s="34">
        <f t="shared" si="1"/>
        <v>1140.6666499999999</v>
      </c>
      <c r="O8" s="34"/>
      <c r="P8" s="34"/>
      <c r="Q8" s="34"/>
      <c r="R8" s="35"/>
      <c r="S8" s="35"/>
      <c r="T8" s="35"/>
      <c r="U8" s="35"/>
      <c r="V8" s="35"/>
      <c r="W8" s="35"/>
    </row>
    <row r="10" spans="2:24" x14ac:dyDescent="0.35">
      <c r="O10" s="35"/>
    </row>
    <row r="11" spans="2:24" x14ac:dyDescent="0.35">
      <c r="X11" s="35"/>
    </row>
    <row r="59" spans="2:23" ht="16" thickBot="1" x14ac:dyDescent="0.4"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</row>
    <row r="60" spans="2:23" ht="15" customHeight="1" x14ac:dyDescent="0.35">
      <c r="E60" s="55" t="s">
        <v>27</v>
      </c>
      <c r="F60" s="53" t="s">
        <v>28</v>
      </c>
      <c r="G60" s="53" t="s">
        <v>32</v>
      </c>
      <c r="H60" s="53"/>
      <c r="I60" s="53"/>
      <c r="J60" s="54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2:23" ht="15" customHeight="1" thickBot="1" x14ac:dyDescent="0.4">
      <c r="B61" s="46"/>
      <c r="E61" s="56"/>
      <c r="F61" s="57"/>
      <c r="G61" s="44">
        <v>2019</v>
      </c>
      <c r="H61" s="44">
        <v>2020</v>
      </c>
      <c r="I61" s="44">
        <v>2021</v>
      </c>
      <c r="J61" s="45">
        <v>2022</v>
      </c>
      <c r="L61" s="59"/>
      <c r="M61" s="59"/>
      <c r="N61" s="60"/>
      <c r="O61" s="61"/>
      <c r="P61" s="61"/>
      <c r="Q61" s="61"/>
      <c r="R61" s="61"/>
      <c r="S61" s="61"/>
      <c r="T61" s="61"/>
      <c r="U61" s="59"/>
      <c r="V61" s="59"/>
      <c r="W61" s="59"/>
    </row>
    <row r="62" spans="2:23" x14ac:dyDescent="0.35">
      <c r="B62" s="46"/>
      <c r="E62" s="40">
        <v>1</v>
      </c>
      <c r="F62" s="41" t="s">
        <v>29</v>
      </c>
      <c r="G62" s="42">
        <v>636.45299999999997</v>
      </c>
      <c r="H62" s="42">
        <v>584.28399999999999</v>
      </c>
      <c r="I62" s="42">
        <v>595.86</v>
      </c>
      <c r="J62" s="43">
        <f>'[1]NDC Scenario'!$C$26</f>
        <v>727.33025999999995</v>
      </c>
      <c r="L62" s="59"/>
      <c r="M62" s="59"/>
      <c r="N62" s="62"/>
      <c r="O62" s="63"/>
      <c r="P62" s="63"/>
      <c r="Q62" s="63"/>
      <c r="R62" s="63"/>
      <c r="S62" s="63"/>
      <c r="T62" s="63"/>
      <c r="U62" s="59"/>
      <c r="V62" s="59"/>
      <c r="W62" s="59"/>
    </row>
    <row r="63" spans="2:23" x14ac:dyDescent="0.35">
      <c r="B63" s="46"/>
      <c r="E63" s="38">
        <v>2</v>
      </c>
      <c r="F63" s="36" t="s">
        <v>5</v>
      </c>
      <c r="G63" s="37">
        <v>58.173000000000002</v>
      </c>
      <c r="H63" s="37">
        <v>57.194000000000003</v>
      </c>
      <c r="I63" s="37">
        <v>59.38</v>
      </c>
      <c r="J63" s="39">
        <f>'[1]NDC Scenario'!$D$26</f>
        <v>59.192050000000002</v>
      </c>
      <c r="L63" s="59"/>
      <c r="M63" s="59"/>
      <c r="N63" s="62"/>
      <c r="O63" s="63"/>
      <c r="P63" s="63"/>
      <c r="Q63" s="63"/>
      <c r="R63" s="63"/>
      <c r="S63" s="63"/>
      <c r="T63" s="63"/>
      <c r="U63" s="59"/>
      <c r="V63" s="59"/>
      <c r="W63" s="59"/>
    </row>
    <row r="64" spans="2:23" x14ac:dyDescent="0.35">
      <c r="B64" s="46"/>
      <c r="E64" s="38">
        <v>3</v>
      </c>
      <c r="F64" s="36" t="s">
        <v>30</v>
      </c>
      <c r="G64" s="37">
        <v>120.333</v>
      </c>
      <c r="H64" s="37">
        <v>126.797</v>
      </c>
      <c r="I64" s="37">
        <v>129.9</v>
      </c>
      <c r="J64" s="39">
        <f>'[1]NDC Scenario'!$H$26</f>
        <v>130.18821</v>
      </c>
      <c r="L64" s="59"/>
      <c r="M64" s="59"/>
      <c r="N64" s="62"/>
      <c r="O64" s="64"/>
      <c r="P64" s="64"/>
      <c r="Q64" s="64"/>
      <c r="R64" s="64"/>
      <c r="S64" s="64"/>
      <c r="T64" s="63"/>
      <c r="U64" s="59"/>
      <c r="V64" s="59"/>
      <c r="W64" s="59"/>
    </row>
    <row r="65" spans="2:23" x14ac:dyDescent="0.35">
      <c r="B65" s="46"/>
      <c r="E65" s="38">
        <v>4</v>
      </c>
      <c r="F65" s="36" t="s">
        <v>9</v>
      </c>
      <c r="G65" s="37">
        <v>105.301</v>
      </c>
      <c r="H65" s="37">
        <v>101.98</v>
      </c>
      <c r="I65" s="37">
        <v>105.88</v>
      </c>
      <c r="J65" s="39">
        <f>'[1]NDC Scenario'!$E$26</f>
        <v>90.64273</v>
      </c>
      <c r="L65" s="59"/>
      <c r="M65" s="59"/>
      <c r="N65" s="62"/>
      <c r="O65" s="63"/>
      <c r="P65" s="63"/>
      <c r="Q65" s="63"/>
      <c r="R65" s="63"/>
      <c r="S65" s="63"/>
      <c r="T65" s="63"/>
      <c r="U65" s="59"/>
      <c r="V65" s="59"/>
      <c r="W65" s="59"/>
    </row>
    <row r="66" spans="2:23" x14ac:dyDescent="0.35">
      <c r="E66" s="38">
        <v>5</v>
      </c>
      <c r="F66" s="36" t="s">
        <v>31</v>
      </c>
      <c r="G66" s="37">
        <v>922.82400000000007</v>
      </c>
      <c r="H66" s="37">
        <v>183.434</v>
      </c>
      <c r="I66" s="37">
        <v>249.71297000000001</v>
      </c>
      <c r="J66" s="39">
        <f>'[1]NDC Scenario'!$G$27</f>
        <v>221.36420999999999</v>
      </c>
      <c r="L66" s="59"/>
      <c r="M66" s="59"/>
      <c r="N66" s="62"/>
      <c r="O66" s="65"/>
      <c r="P66" s="65"/>
      <c r="Q66" s="65"/>
      <c r="R66" s="65"/>
      <c r="S66" s="65"/>
      <c r="T66" s="66"/>
      <c r="U66" s="59"/>
      <c r="V66" s="59"/>
      <c r="W66" s="59"/>
    </row>
    <row r="67" spans="2:23" ht="16" thickBot="1" x14ac:dyDescent="0.4">
      <c r="E67" s="47"/>
      <c r="F67" s="48" t="s">
        <v>33</v>
      </c>
      <c r="G67" s="49">
        <f>SUM(G62:G66)</f>
        <v>1843.0840000000001</v>
      </c>
      <c r="H67" s="49">
        <f t="shared" ref="H67:J67" si="2">SUM(H62:H66)</f>
        <v>1053.6890000000001</v>
      </c>
      <c r="I67" s="49">
        <f t="shared" si="2"/>
        <v>1140.73297</v>
      </c>
      <c r="J67" s="49">
        <f t="shared" si="2"/>
        <v>1228.7174600000001</v>
      </c>
      <c r="L67" s="59"/>
      <c r="M67" s="59"/>
      <c r="N67" s="62"/>
      <c r="O67" s="64"/>
      <c r="P67" s="64"/>
      <c r="Q67" s="64"/>
      <c r="R67" s="64"/>
      <c r="S67" s="64"/>
      <c r="T67" s="64"/>
      <c r="U67" s="59"/>
      <c r="V67" s="59"/>
      <c r="W67" s="59"/>
    </row>
    <row r="68" spans="2:23" x14ac:dyDescent="0.35">
      <c r="L68" s="59"/>
      <c r="M68" s="59"/>
      <c r="N68" s="62"/>
      <c r="O68" s="63"/>
      <c r="P68" s="63"/>
      <c r="Q68" s="63"/>
      <c r="R68" s="63"/>
      <c r="S68" s="63"/>
      <c r="T68" s="63"/>
      <c r="U68" s="59"/>
      <c r="V68" s="59"/>
      <c r="W68" s="59"/>
    </row>
    <row r="69" spans="2:23" x14ac:dyDescent="0.35"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</row>
    <row r="70" spans="2:23" x14ac:dyDescent="0.35"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</row>
    <row r="71" spans="2:23" x14ac:dyDescent="0.35">
      <c r="I71" s="52"/>
      <c r="L71" s="59"/>
      <c r="M71" s="59"/>
      <c r="N71" s="59"/>
      <c r="O71" s="67"/>
      <c r="P71" s="67"/>
      <c r="Q71" s="67"/>
      <c r="R71" s="67"/>
      <c r="S71" s="67"/>
      <c r="T71" s="67"/>
      <c r="U71" s="59"/>
      <c r="V71" s="59"/>
      <c r="W71" s="59"/>
    </row>
    <row r="72" spans="2:23" x14ac:dyDescent="0.35"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2:23" x14ac:dyDescent="0.35"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</row>
    <row r="74" spans="2:23" x14ac:dyDescent="0.35"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</row>
    <row r="75" spans="2:23" x14ac:dyDescent="0.35"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</row>
    <row r="76" spans="2:23" x14ac:dyDescent="0.35"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</row>
    <row r="77" spans="2:23" x14ac:dyDescent="0.35"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</row>
    <row r="78" spans="2:23" x14ac:dyDescent="0.35"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</row>
    <row r="79" spans="2:23" x14ac:dyDescent="0.35"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2:23" x14ac:dyDescent="0.35"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</row>
    <row r="81" spans="12:23" x14ac:dyDescent="0.35"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</row>
    <row r="82" spans="12:23" x14ac:dyDescent="0.35"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</row>
    <row r="83" spans="12:23" x14ac:dyDescent="0.35"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</row>
    <row r="84" spans="12:23" x14ac:dyDescent="0.35"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</row>
  </sheetData>
  <mergeCells count="3">
    <mergeCell ref="G60:J60"/>
    <mergeCell ref="E60:E61"/>
    <mergeCell ref="F60:F6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8D609-9218-41FD-8D50-DA9353DF6153}">
  <sheetPr>
    <tabColor rgb="FFFFFF00"/>
  </sheetPr>
  <dimension ref="A1:AJ32"/>
  <sheetViews>
    <sheetView zoomScale="114" workbookViewId="0">
      <selection activeCell="P7" sqref="P7"/>
    </sheetView>
  </sheetViews>
  <sheetFormatPr defaultColWidth="11" defaultRowHeight="15.5" x14ac:dyDescent="0.35"/>
  <cols>
    <col min="2" max="2" width="6.1640625" bestFit="1" customWidth="1"/>
    <col min="3" max="3" width="11.5" bestFit="1" customWidth="1"/>
    <col min="4" max="4" width="10.1640625" bestFit="1" customWidth="1"/>
    <col min="5" max="5" width="13.1640625" bestFit="1" customWidth="1"/>
    <col min="6" max="6" width="10.6640625" bestFit="1" customWidth="1"/>
    <col min="7" max="9" width="11.6640625" bestFit="1" customWidth="1"/>
    <col min="10" max="12" width="15.83203125" bestFit="1" customWidth="1"/>
    <col min="13" max="13" width="13.1640625" bestFit="1" customWidth="1"/>
    <col min="14" max="14" width="11.6640625" bestFit="1" customWidth="1"/>
    <col min="15" max="15" width="15.1640625" bestFit="1" customWidth="1"/>
    <col min="16" max="16" width="11.33203125" bestFit="1" customWidth="1"/>
    <col min="17" max="17" width="12.83203125" bestFit="1" customWidth="1"/>
    <col min="18" max="24" width="11.33203125" bestFit="1" customWidth="1"/>
    <col min="25" max="25" width="13.33203125" bestFit="1" customWidth="1"/>
    <col min="26" max="27" width="12.5" bestFit="1" customWidth="1"/>
    <col min="28" max="28" width="10.5" bestFit="1" customWidth="1"/>
    <col min="29" max="36" width="12.1640625" customWidth="1"/>
    <col min="37" max="38" width="11.1640625" bestFit="1" customWidth="1"/>
    <col min="39" max="39" width="11.5" bestFit="1" customWidth="1"/>
    <col min="40" max="40" width="11.33203125" bestFit="1" customWidth="1"/>
    <col min="41" max="41" width="11.83203125" bestFit="1" customWidth="1"/>
    <col min="42" max="45" width="11.33203125" bestFit="1" customWidth="1"/>
    <col min="46" max="47" width="11.83203125" bestFit="1" customWidth="1"/>
    <col min="48" max="48" width="12.5" bestFit="1" customWidth="1"/>
    <col min="49" max="49" width="11.33203125" bestFit="1" customWidth="1"/>
    <col min="50" max="51" width="12.5" bestFit="1" customWidth="1"/>
    <col min="52" max="52" width="11.33203125" bestFit="1" customWidth="1"/>
    <col min="53" max="53" width="11.83203125" bestFit="1" customWidth="1"/>
    <col min="54" max="58" width="11.5" customWidth="1"/>
    <col min="59" max="75" width="11" bestFit="1" customWidth="1"/>
  </cols>
  <sheetData>
    <row r="1" spans="1:28" x14ac:dyDescent="0.35">
      <c r="A1" t="s">
        <v>0</v>
      </c>
    </row>
    <row r="2" spans="1:28" x14ac:dyDescent="0.35">
      <c r="B2" s="1"/>
      <c r="C2" s="1"/>
      <c r="D2" s="2">
        <f>'[2]Data NDC'!C3</f>
        <v>2010</v>
      </c>
      <c r="E2" s="2">
        <f>'[2]Data NDC'!D3</f>
        <v>2011</v>
      </c>
      <c r="F2" s="2">
        <f>'[2]Data NDC'!E3</f>
        <v>2012</v>
      </c>
      <c r="G2" s="2">
        <f>'[2]Data NDC'!F3</f>
        <v>2013</v>
      </c>
      <c r="H2" s="2">
        <f>'[2]Data NDC'!G3</f>
        <v>2014</v>
      </c>
      <c r="I2" s="2">
        <f>'[2]Data NDC'!H3</f>
        <v>2015</v>
      </c>
      <c r="J2" s="2">
        <f>'[2]Data NDC'!I3</f>
        <v>2016</v>
      </c>
      <c r="K2" s="2">
        <f>'[2]Data NDC'!J3</f>
        <v>2017</v>
      </c>
      <c r="L2" s="2">
        <f>'[2]Data NDC'!K3</f>
        <v>2018</v>
      </c>
      <c r="M2" s="2">
        <f>'[2]Data NDC'!L3</f>
        <v>2019</v>
      </c>
      <c r="N2" s="2">
        <f>'[2]Data NDC'!M3</f>
        <v>2020</v>
      </c>
      <c r="O2" s="2">
        <f>'[2]Data NDC'!N3</f>
        <v>2021</v>
      </c>
      <c r="P2" s="2">
        <f>'[2]Data NDC'!O3</f>
        <v>2022</v>
      </c>
      <c r="Q2" s="2">
        <f>'[2]Data NDC'!P3</f>
        <v>2023</v>
      </c>
      <c r="R2" s="2">
        <f>'[2]Data NDC'!Q3</f>
        <v>2024</v>
      </c>
      <c r="S2" s="2">
        <f>'[2]Data NDC'!R3</f>
        <v>2025</v>
      </c>
      <c r="T2" s="2">
        <f>'[2]Data NDC'!S3</f>
        <v>2026</v>
      </c>
      <c r="U2" s="2">
        <f>'[2]Data NDC'!T3</f>
        <v>2027</v>
      </c>
      <c r="V2" s="2">
        <f>'[2]Data NDC'!U3</f>
        <v>2028</v>
      </c>
      <c r="W2" s="2">
        <f>'[2]Data NDC'!V3</f>
        <v>2029</v>
      </c>
      <c r="X2" s="2">
        <f>'[2]Data NDC'!W3</f>
        <v>2030</v>
      </c>
    </row>
    <row r="3" spans="1:28" x14ac:dyDescent="0.35">
      <c r="B3" s="58" t="s">
        <v>1</v>
      </c>
      <c r="C3" s="1" t="str">
        <f>'[2]Data NDC'!B4</f>
        <v>Energi</v>
      </c>
      <c r="D3" s="1">
        <f>'[2]Data NDC'!C4</f>
        <v>453178.00388464698</v>
      </c>
      <c r="E3" s="1">
        <f>'[2]Data NDC'!D4</f>
        <v>458584.52899325959</v>
      </c>
      <c r="F3" s="1">
        <f>'[2]Data NDC'!E4</f>
        <v>483764.89565828594</v>
      </c>
      <c r="G3" s="1">
        <f>'[2]Data NDC'!F4</f>
        <v>510327.88826313004</v>
      </c>
      <c r="H3" s="1">
        <f>'[2]Data NDC'!G4</f>
        <v>538349.42526104103</v>
      </c>
      <c r="I3" s="1">
        <f>'[2]Data NDC'!H4</f>
        <v>567909.59370313515</v>
      </c>
      <c r="J3" s="1">
        <f>'[2]Data NDC'!I4</f>
        <v>623175.15288974205</v>
      </c>
      <c r="K3" s="1">
        <f>'[2]Data NDC'!J4</f>
        <v>683818.82518814283</v>
      </c>
      <c r="L3" s="1">
        <f>'[2]Data NDC'!K4</f>
        <v>750363.97634490638</v>
      </c>
      <c r="M3" s="1">
        <f>'[2]Data NDC'!L4</f>
        <v>823384.90292545734</v>
      </c>
      <c r="N3" s="1">
        <f>'[2]Data NDC'!M4</f>
        <v>903511.78859622846</v>
      </c>
      <c r="O3" s="1">
        <f>'[2]Data NDC'!N4</f>
        <v>965252.70217359671</v>
      </c>
      <c r="P3" s="1">
        <f>'[2]Data NDC'!O4</f>
        <v>1031212.6425057687</v>
      </c>
      <c r="Q3" s="1">
        <f>'[2]Data NDC'!P4</f>
        <v>1101679.9141500692</v>
      </c>
      <c r="R3" s="1">
        <f>'[2]Data NDC'!Q4</f>
        <v>1176962.5227756207</v>
      </c>
      <c r="S3" s="1">
        <f>'[2]Data NDC'!R4</f>
        <v>1257389.5214265091</v>
      </c>
      <c r="T3" s="1">
        <f>'[2]Data NDC'!S4</f>
        <v>1330670.4043988183</v>
      </c>
      <c r="U3" s="1">
        <f>'[2]Data NDC'!T4</f>
        <v>1408222.1101493456</v>
      </c>
      <c r="V3" s="1">
        <f>'[2]Data NDC'!U4</f>
        <v>1490293.5429825035</v>
      </c>
      <c r="W3" s="1">
        <f>'[2]Data NDC'!V4</f>
        <v>1577148.1133894448</v>
      </c>
      <c r="X3" s="1">
        <f>'[2]Data NDC'!W4</f>
        <v>1669064.583471183</v>
      </c>
      <c r="Y3" s="1"/>
      <c r="Z3" s="1"/>
      <c r="AA3" s="1"/>
      <c r="AB3" s="1"/>
    </row>
    <row r="4" spans="1:28" x14ac:dyDescent="0.35">
      <c r="B4" s="58"/>
      <c r="C4" s="1" t="str">
        <f>'[2]Data NDC'!B5</f>
        <v>IPPU</v>
      </c>
      <c r="D4" s="1">
        <f>'[2]Data NDC'!C5</f>
        <v>36189.594666404802</v>
      </c>
      <c r="E4" s="1">
        <f>'[2]Data NDC'!D5</f>
        <v>39618.388156525536</v>
      </c>
      <c r="F4" s="1">
        <f>'[2]Data NDC'!E5</f>
        <v>42188.221974684478</v>
      </c>
      <c r="G4" s="1">
        <f>'[2]Data NDC'!F5</f>
        <v>42270.447311652009</v>
      </c>
      <c r="H4" s="1">
        <f>'[2]Data NDC'!G5</f>
        <v>52817.206704359996</v>
      </c>
      <c r="I4" s="1">
        <f>'[2]Data NDC'!H5</f>
        <v>59530.460051188871</v>
      </c>
      <c r="J4" s="1">
        <f>'[2]Data NDC'!I5</f>
        <v>62466.17444039986</v>
      </c>
      <c r="K4" s="1">
        <f>'[2]Data NDC'!J5</f>
        <v>62446.818449663253</v>
      </c>
      <c r="L4" s="1">
        <f>'[2]Data NDC'!K5</f>
        <v>64733.568078493809</v>
      </c>
      <c r="M4" s="1">
        <f>'[2]Data NDC'!L5</f>
        <v>66380.268391059028</v>
      </c>
      <c r="N4" s="1">
        <f>'[2]Data NDC'!M5</f>
        <v>69569.880845682856</v>
      </c>
      <c r="O4" s="1">
        <f>'[2]Data NDC'!N5</f>
        <v>69847.292118411482</v>
      </c>
      <c r="P4" s="1">
        <f>'[2]Data NDC'!O5</f>
        <v>70030.342582094148</v>
      </c>
      <c r="Q4" s="1">
        <f>'[2]Data NDC'!P5</f>
        <v>70220.419389314047</v>
      </c>
      <c r="R4" s="1">
        <f>'[2]Data NDC'!Q5</f>
        <v>70411.382687283811</v>
      </c>
      <c r="S4" s="1">
        <f>'[2]Data NDC'!R5</f>
        <v>70603.233693575778</v>
      </c>
      <c r="T4" s="1">
        <f>'[2]Data NDC'!S5</f>
        <v>70795.031751924049</v>
      </c>
      <c r="U4" s="1">
        <f>'[2]Data NDC'!T5</f>
        <v>70987.814015456242</v>
      </c>
      <c r="V4" s="1">
        <f>'[2]Data NDC'!U5</f>
        <v>71181.494494412371</v>
      </c>
      <c r="W4" s="1">
        <f>'[2]Data NDC'!V5</f>
        <v>71376.969398368194</v>
      </c>
      <c r="X4" s="1">
        <f>'[2]Data NDC'!W5</f>
        <v>71573.366921601046</v>
      </c>
      <c r="Y4" s="1"/>
      <c r="Z4" s="1"/>
      <c r="AA4" s="1"/>
      <c r="AB4" s="1"/>
    </row>
    <row r="5" spans="1:28" x14ac:dyDescent="0.35">
      <c r="B5" s="58"/>
      <c r="C5" s="1" t="str">
        <f>'[2]Data NDC'!B6</f>
        <v>Limbah</v>
      </c>
      <c r="D5" s="1">
        <f>'[2]Data NDC'!C6</f>
        <v>87729.164602278091</v>
      </c>
      <c r="E5" s="1">
        <f>'[2]Data NDC'!D6</f>
        <v>91972.925303698139</v>
      </c>
      <c r="F5" s="1">
        <f>'[2]Data NDC'!E6</f>
        <v>95746.057755228059</v>
      </c>
      <c r="G5" s="1">
        <f>'[2]Data NDC'!F6</f>
        <v>100731.46919566375</v>
      </c>
      <c r="H5" s="1">
        <f>'[2]Data NDC'!G6</f>
        <v>103160.51800112266</v>
      </c>
      <c r="I5" s="1">
        <f>'[2]Data NDC'!H6</f>
        <v>106462.73147610492</v>
      </c>
      <c r="J5" s="1">
        <f>'[2]Data NDC'!I6</f>
        <v>112747.31423683898</v>
      </c>
      <c r="K5" s="1">
        <f>'[2]Data NDC'!J6</f>
        <v>120550.658275864</v>
      </c>
      <c r="L5" s="1">
        <f>'[2]Data NDC'!K6</f>
        <v>127388.18901909784</v>
      </c>
      <c r="M5" s="1">
        <f>'[2]Data NDC'!L6</f>
        <v>134810.47385461052</v>
      </c>
      <c r="N5" s="1">
        <f>'[2]Data NDC'!M6</f>
        <v>145705.30854690899</v>
      </c>
      <c r="O5" s="1">
        <f>'[2]Data NDC'!N6</f>
        <v>152040.08962988079</v>
      </c>
      <c r="P5" s="1">
        <f>'[2]Data NDC'!O6</f>
        <v>161782.64967400816</v>
      </c>
      <c r="Q5" s="1">
        <f>'[2]Data NDC'!P6</f>
        <v>172504.23720332599</v>
      </c>
      <c r="R5" s="1">
        <f>'[2]Data NDC'!Q6</f>
        <v>184766.57930499001</v>
      </c>
      <c r="S5" s="1">
        <f>'[2]Data NDC'!R6</f>
        <v>196448.5203142346</v>
      </c>
      <c r="T5" s="1">
        <f>'[2]Data NDC'!S6</f>
        <v>212639.96758499855</v>
      </c>
      <c r="U5" s="1">
        <f>'[2]Data NDC'!T6</f>
        <v>230484.95076664112</v>
      </c>
      <c r="V5" s="1">
        <f>'[2]Data NDC'!U6</f>
        <v>250214.54319831374</v>
      </c>
      <c r="W5" s="1">
        <f>'[2]Data NDC'!V6</f>
        <v>270135.39478836849</v>
      </c>
      <c r="X5" s="1">
        <f>'[2]Data NDC'!W6</f>
        <v>295843.19575780071</v>
      </c>
      <c r="Y5" s="1"/>
      <c r="Z5" s="1"/>
      <c r="AA5" s="1"/>
      <c r="AB5" s="1"/>
    </row>
    <row r="6" spans="1:28" x14ac:dyDescent="0.35">
      <c r="B6" s="58"/>
      <c r="C6" s="1" t="str">
        <f>'[2]Data NDC'!B7</f>
        <v>Agriculture</v>
      </c>
      <c r="D6" s="1">
        <f>'[2]Data NDC'!C7</f>
        <v>110510.12564182792</v>
      </c>
      <c r="E6" s="1">
        <f>'[2]Data NDC'!D7</f>
        <v>111127.83281060791</v>
      </c>
      <c r="F6" s="1">
        <f>'[2]Data NDC'!E7</f>
        <v>111772.9224272579</v>
      </c>
      <c r="G6" s="1">
        <f>'[2]Data NDC'!F7</f>
        <v>112446.27049099875</v>
      </c>
      <c r="H6" s="1">
        <f>'[2]Data NDC'!G7</f>
        <v>113148.7914891924</v>
      </c>
      <c r="I6" s="1">
        <f>'[2]Data NDC'!H7</f>
        <v>113881.44005024522</v>
      </c>
      <c r="J6" s="1">
        <f>'[2]Data NDC'!I7</f>
        <v>114650.12796066352</v>
      </c>
      <c r="K6" s="1">
        <f>'[2]Data NDC'!J7</f>
        <v>114923.65799213509</v>
      </c>
      <c r="L6" s="1">
        <f>'[2]Data NDC'!K7</f>
        <v>115234.27738374498</v>
      </c>
      <c r="M6" s="1">
        <f>'[2]Data NDC'!L7</f>
        <v>115578.19681649687</v>
      </c>
      <c r="N6" s="1">
        <f>'[2]Data NDC'!M7</f>
        <v>115961.34036159166</v>
      </c>
      <c r="O6" s="1">
        <f>'[2]Data NDC'!N7</f>
        <v>115686.08869575537</v>
      </c>
      <c r="P6" s="1">
        <f>'[2]Data NDC'!O7</f>
        <v>115882.18051840007</v>
      </c>
      <c r="Q6" s="1">
        <f>'[2]Data NDC'!P7</f>
        <v>116237.10294878864</v>
      </c>
      <c r="R6" s="1">
        <f>'[2]Data NDC'!Q7</f>
        <v>116628.29388829431</v>
      </c>
      <c r="S6" s="1">
        <f>'[2]Data NDC'!R7</f>
        <v>117042.9732592887</v>
      </c>
      <c r="T6" s="1">
        <f>'[2]Data NDC'!S7</f>
        <v>117495.92439653838</v>
      </c>
      <c r="U6" s="1">
        <f>'[2]Data NDC'!T7</f>
        <v>117983.62041662546</v>
      </c>
      <c r="V6" s="1">
        <f>'[2]Data NDC'!U7</f>
        <v>118511.59519918653</v>
      </c>
      <c r="W6" s="1">
        <f>'[2]Data NDC'!V7</f>
        <v>119067.69791403784</v>
      </c>
      <c r="X6" s="1">
        <f>'[2]Data NDC'!W7</f>
        <v>119657.80392875167</v>
      </c>
      <c r="Y6" s="1"/>
      <c r="Z6" s="1"/>
      <c r="AA6" s="1"/>
      <c r="AB6" s="1"/>
    </row>
    <row r="7" spans="1:28" x14ac:dyDescent="0.35">
      <c r="B7" s="58"/>
      <c r="C7" s="1" t="str">
        <f>'[2]Data NDC'!B8</f>
        <v>Forestry</v>
      </c>
      <c r="D7" s="1">
        <f>'[2]Data NDC'!C8</f>
        <v>646579.54691287701</v>
      </c>
      <c r="E7" s="1">
        <f>'[2]Data NDC'!D8</f>
        <v>774802.44190911227</v>
      </c>
      <c r="F7" s="1">
        <f>'[2]Data NDC'!E8</f>
        <v>772933.34188472107</v>
      </c>
      <c r="G7" s="1">
        <f>'[2]Data NDC'!F8</f>
        <v>771028.99235905625</v>
      </c>
      <c r="H7" s="1">
        <f>'[2]Data NDC'!G8</f>
        <v>769069.10220161907</v>
      </c>
      <c r="I7" s="1">
        <f>'[2]Data NDC'!H8</f>
        <v>767051.58996457548</v>
      </c>
      <c r="J7" s="1">
        <f>'[2]Data NDC'!I8</f>
        <v>764974.28533244866</v>
      </c>
      <c r="K7" s="1">
        <f>'[2]Data NDC'!J8</f>
        <v>767337.69388927449</v>
      </c>
      <c r="L7" s="1">
        <f>'[2]Data NDC'!K8</f>
        <v>766298.7845792931</v>
      </c>
      <c r="M7" s="1">
        <f>'[2]Data NDC'!L8</f>
        <v>765203.13307586988</v>
      </c>
      <c r="N7" s="1">
        <f>'[2]Data NDC'!M8</f>
        <v>764048.26088242733</v>
      </c>
      <c r="O7" s="1">
        <f>'[2]Data NDC'!N8</f>
        <v>727292.06503976951</v>
      </c>
      <c r="P7" s="1">
        <f>'[2]Data NDC'!O8</f>
        <v>725554.22301148903</v>
      </c>
      <c r="Q7" s="1">
        <f>'[2]Data NDC'!P8</f>
        <v>724108.61341339932</v>
      </c>
      <c r="R7" s="1">
        <f>'[2]Data NDC'!Q8</f>
        <v>722784.13929916779</v>
      </c>
      <c r="S7" s="1">
        <f>'[2]Data NDC'!R8</f>
        <v>721405.00125800818</v>
      </c>
      <c r="T7" s="1">
        <f>'[2]Data NDC'!S8</f>
        <v>719969.0795304483</v>
      </c>
      <c r="U7" s="1">
        <f>'[2]Data NDC'!T8</f>
        <v>718474.17120295344</v>
      </c>
      <c r="V7" s="1">
        <f>'[2]Data NDC'!U8</f>
        <v>716917.986933643</v>
      </c>
      <c r="W7" s="1">
        <f>'[2]Data NDC'!V8</f>
        <v>715298.14754898439</v>
      </c>
      <c r="X7" s="1">
        <f>'[2]Data NDC'!W8</f>
        <v>713612.18050639366</v>
      </c>
      <c r="Y7" s="1"/>
      <c r="Z7" s="1"/>
      <c r="AA7" s="1"/>
      <c r="AB7" s="1"/>
    </row>
    <row r="8" spans="1:28" x14ac:dyDescent="0.35">
      <c r="B8" s="4"/>
      <c r="C8" s="5"/>
      <c r="D8" s="5">
        <f>SUM(D3:D7)</f>
        <v>1334186.4357080348</v>
      </c>
      <c r="E8" s="5">
        <f t="shared" ref="E8:X8" si="0">SUM(E3:E7)</f>
        <v>1476106.1171732035</v>
      </c>
      <c r="F8" s="5">
        <f t="shared" si="0"/>
        <v>1506405.4397001774</v>
      </c>
      <c r="G8" s="5">
        <f t="shared" si="0"/>
        <v>1536805.0676205007</v>
      </c>
      <c r="H8" s="5">
        <f t="shared" si="0"/>
        <v>1576545.043657335</v>
      </c>
      <c r="I8" s="5">
        <f t="shared" si="0"/>
        <v>1614835.8152452498</v>
      </c>
      <c r="J8" s="5">
        <f t="shared" si="0"/>
        <v>1678013.0548600932</v>
      </c>
      <c r="K8" s="5">
        <f t="shared" si="0"/>
        <v>1749077.6537950796</v>
      </c>
      <c r="L8" s="5">
        <f t="shared" si="0"/>
        <v>1824018.7954055362</v>
      </c>
      <c r="M8" s="5">
        <f t="shared" si="0"/>
        <v>1905356.9750634935</v>
      </c>
      <c r="N8" s="5">
        <f t="shared" si="0"/>
        <v>1998796.5792328394</v>
      </c>
      <c r="O8" s="5">
        <f t="shared" si="0"/>
        <v>2030118.2376574141</v>
      </c>
      <c r="P8" s="5">
        <f t="shared" si="0"/>
        <v>2104462.0382917603</v>
      </c>
      <c r="Q8" s="5">
        <f t="shared" si="0"/>
        <v>2184750.2871048972</v>
      </c>
      <c r="R8" s="5">
        <f t="shared" si="0"/>
        <v>2271552.9179553567</v>
      </c>
      <c r="S8" s="5">
        <f t="shared" si="0"/>
        <v>2362889.2499516164</v>
      </c>
      <c r="T8" s="5">
        <f t="shared" si="0"/>
        <v>2451570.4076627274</v>
      </c>
      <c r="U8" s="5">
        <f t="shared" si="0"/>
        <v>2546152.6665510219</v>
      </c>
      <c r="V8" s="5">
        <f t="shared" si="0"/>
        <v>2647119.1628080592</v>
      </c>
      <c r="W8" s="5">
        <f t="shared" si="0"/>
        <v>2753026.3230392034</v>
      </c>
      <c r="X8" s="5">
        <f t="shared" si="0"/>
        <v>2869751.1305857301</v>
      </c>
      <c r="Y8" s="1"/>
      <c r="Z8" s="1"/>
      <c r="AA8" s="1"/>
      <c r="AB8" s="1"/>
    </row>
    <row r="9" spans="1:28" x14ac:dyDescent="0.35">
      <c r="B9" s="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1">
        <f>P8/1000</f>
        <v>2104.4620382917601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35"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35">
      <c r="B11" s="58" t="s">
        <v>2</v>
      </c>
      <c r="C11" s="1" t="str">
        <f>'[2]Data NDC'!B14</f>
        <v>Energi</v>
      </c>
      <c r="D11" s="1">
        <f>'[2]Data NDC'!C14</f>
        <v>453178.00388464698</v>
      </c>
      <c r="E11" s="1">
        <f>'[2]Data NDC'!D14</f>
        <v>456701.38025875099</v>
      </c>
      <c r="F11" s="1">
        <f>'[2]Data NDC'!E14</f>
        <v>479799.95262727293</v>
      </c>
      <c r="G11" s="1">
        <f>'[2]Data NDC'!F14</f>
        <v>504066.78081573913</v>
      </c>
      <c r="H11" s="1">
        <f>'[2]Data NDC'!G14</f>
        <v>529560.95166462858</v>
      </c>
      <c r="I11" s="1">
        <f>'[2]Data NDC'!H14</f>
        <v>556344.54044782568</v>
      </c>
      <c r="J11" s="1">
        <f>'[2]Data NDC'!I14</f>
        <v>596015.35569499922</v>
      </c>
      <c r="K11" s="1">
        <f>'[2]Data NDC'!J14</f>
        <v>638514.94604097854</v>
      </c>
      <c r="L11" s="1">
        <f>'[2]Data NDC'!K14</f>
        <v>684045.02068961458</v>
      </c>
      <c r="M11" s="1">
        <f>'[2]Data NDC'!L14</f>
        <v>732821.67196165409</v>
      </c>
      <c r="N11" s="1">
        <f>'[2]Data NDC'!M14</f>
        <v>785076.40090015403</v>
      </c>
      <c r="O11" s="1">
        <f>'[2]Data NDC'!N14</f>
        <v>824867.7410482968</v>
      </c>
      <c r="P11" s="1">
        <f>'[2]Data NDC'!O14</f>
        <v>866675.89223415486</v>
      </c>
      <c r="Q11" s="1">
        <f>'[2]Data NDC'!P14</f>
        <v>910603.07586436358</v>
      </c>
      <c r="R11" s="1">
        <f>'[2]Data NDC'!Q14</f>
        <v>956756.6944040606</v>
      </c>
      <c r="S11" s="1">
        <f>'[2]Data NDC'!R14</f>
        <v>1005249.5939771389</v>
      </c>
      <c r="T11" s="1">
        <f>'[2]Data NDC'!S14</f>
        <v>1067901.093970404</v>
      </c>
      <c r="U11" s="1">
        <f>'[2]Data NDC'!T14</f>
        <v>1134457.3062609171</v>
      </c>
      <c r="V11" s="1">
        <f>'[2]Data NDC'!U14</f>
        <v>1205161.5893975706</v>
      </c>
      <c r="W11" s="1">
        <f>'[2]Data NDC'!V14</f>
        <v>1280272.4690859662</v>
      </c>
      <c r="X11" s="1">
        <f>'[2]Data NDC'!W14</f>
        <v>1355000</v>
      </c>
      <c r="Y11" s="1"/>
      <c r="Z11" s="1"/>
      <c r="AA11" s="1"/>
      <c r="AB11" s="1"/>
    </row>
    <row r="12" spans="1:28" x14ac:dyDescent="0.35">
      <c r="B12" s="58"/>
      <c r="C12" s="1" t="str">
        <f>'[2]Data NDC'!B15</f>
        <v>IPPU</v>
      </c>
      <c r="D12" s="1">
        <f>'[2]Data NDC'!C15</f>
        <v>36189.594666404802</v>
      </c>
      <c r="E12" s="1">
        <f>'[2]Data NDC'!D15</f>
        <v>39215.3641721971</v>
      </c>
      <c r="F12" s="1">
        <f>'[2]Data NDC'!E15</f>
        <v>41385.077453244252</v>
      </c>
      <c r="G12" s="1">
        <f>'[2]Data NDC'!F15</f>
        <v>41294.071119126937</v>
      </c>
      <c r="H12" s="1">
        <f>'[2]Data NDC'!G15</f>
        <v>51708.796786497718</v>
      </c>
      <c r="I12" s="1">
        <f>'[2]Data NDC'!H15</f>
        <v>58128.734276519201</v>
      </c>
      <c r="J12" s="1">
        <f>'[2]Data NDC'!I15</f>
        <v>60866.46711210451</v>
      </c>
      <c r="K12" s="1">
        <f>'[2]Data NDC'!J15</f>
        <v>60763.7454102267</v>
      </c>
      <c r="L12" s="1">
        <f>'[2]Data NDC'!K15</f>
        <v>62916.258885676587</v>
      </c>
      <c r="M12" s="1">
        <f>'[2]Data NDC'!L15</f>
        <v>64480.916472205441</v>
      </c>
      <c r="N12" s="1">
        <f>'[2]Data NDC'!M15</f>
        <v>67431.811502066135</v>
      </c>
      <c r="O12" s="1">
        <f>'[2]Data NDC'!N15</f>
        <v>67639.032489229576</v>
      </c>
      <c r="P12" s="1">
        <f>'[2]Data NDC'!O15</f>
        <v>67770.002487636273</v>
      </c>
      <c r="Q12" s="1">
        <f>'[2]Data NDC'!P15</f>
        <v>67907.381862593116</v>
      </c>
      <c r="R12" s="1">
        <f>'[2]Data NDC'!Q15</f>
        <v>68045.228898012545</v>
      </c>
      <c r="S12" s="1">
        <f>'[2]Data NDC'!R15</f>
        <v>68183.546703622284</v>
      </c>
      <c r="T12" s="1">
        <f>'[2]Data NDC'!S15</f>
        <v>68321.429042018048</v>
      </c>
      <c r="U12" s="1">
        <f>'[2]Data NDC'!T15</f>
        <v>68459.826993789306</v>
      </c>
      <c r="V12" s="1">
        <f>'[2]Data NDC'!U15</f>
        <v>68598.657337607117</v>
      </c>
      <c r="W12" s="1">
        <f>'[2]Data NDC'!V15</f>
        <v>68738.810445439871</v>
      </c>
      <c r="X12" s="1">
        <f>'[2]Data NDC'!W15</f>
        <v>68879.438671313255</v>
      </c>
      <c r="Y12" s="1"/>
      <c r="Z12" s="1"/>
      <c r="AA12" s="1"/>
      <c r="AB12" s="1"/>
    </row>
    <row r="13" spans="1:28" x14ac:dyDescent="0.35">
      <c r="B13" s="58"/>
      <c r="C13" s="1" t="str">
        <f>'[2]Data NDC'!B16</f>
        <v>Limbah</v>
      </c>
      <c r="D13" s="1">
        <f>'[2]Data NDC'!C16</f>
        <v>87669.530125518097</v>
      </c>
      <c r="E13" s="1">
        <f>'[2]Data NDC'!D16</f>
        <v>91852.115907993837</v>
      </c>
      <c r="F13" s="1">
        <f>'[2]Data NDC'!E16</f>
        <v>95452.332277047884</v>
      </c>
      <c r="G13" s="1">
        <f>'[2]Data NDC'!F16</f>
        <v>100315.72564728567</v>
      </c>
      <c r="H13" s="1">
        <f>'[2]Data NDC'!G16</f>
        <v>102559.29727678308</v>
      </c>
      <c r="I13" s="1">
        <f>'[2]Data NDC'!H16</f>
        <v>105577.88263781986</v>
      </c>
      <c r="J13" s="1">
        <f>'[2]Data NDC'!I16</f>
        <v>111713.39223682671</v>
      </c>
      <c r="K13" s="1">
        <f>'[2]Data NDC'!J16</f>
        <v>119403.1427718034</v>
      </c>
      <c r="L13" s="1">
        <f>'[2]Data NDC'!K16</f>
        <v>126087.08793162102</v>
      </c>
      <c r="M13" s="1">
        <f>'[2]Data NDC'!L16</f>
        <v>133307.36017272304</v>
      </c>
      <c r="N13" s="1">
        <f>'[2]Data NDC'!M16</f>
        <v>141424.87836626038</v>
      </c>
      <c r="O13" s="1">
        <f>'[2]Data NDC'!N16</f>
        <v>149562.81578928878</v>
      </c>
      <c r="P13" s="1">
        <f>'[2]Data NDC'!O16</f>
        <v>158575.79916286282</v>
      </c>
      <c r="Q13" s="1">
        <f>'[2]Data NDC'!P16</f>
        <v>168577.24110746692</v>
      </c>
      <c r="R13" s="1">
        <f>'[2]Data NDC'!Q16</f>
        <v>180113.85131380055</v>
      </c>
      <c r="S13" s="1">
        <f>'[2]Data NDC'!R16</f>
        <v>191049.31820563896</v>
      </c>
      <c r="T13" s="1">
        <f>'[2]Data NDC'!S16</f>
        <v>206419.17768432744</v>
      </c>
      <c r="U13" s="1">
        <f>'[2]Data NDC'!T16</f>
        <v>223337.86958081499</v>
      </c>
      <c r="V13" s="1">
        <f>'[2]Data NDC'!U16</f>
        <v>241985.54921375139</v>
      </c>
      <c r="W13" s="1">
        <f>'[2]Data NDC'!V16</f>
        <v>260559.89777995099</v>
      </c>
      <c r="X13" s="1">
        <f>'[2]Data NDC'!W16</f>
        <v>284495.16477194102</v>
      </c>
      <c r="Y13" s="1"/>
      <c r="Z13" s="1"/>
      <c r="AA13" s="1"/>
      <c r="AB13" s="1"/>
    </row>
    <row r="14" spans="1:28" x14ac:dyDescent="0.35">
      <c r="B14" s="58"/>
      <c r="C14" s="1" t="str">
        <f>'[2]Data NDC'!B17</f>
        <v>Agriculture</v>
      </c>
      <c r="D14" s="1">
        <f>'[2]Data NDC'!C17</f>
        <v>110510.12564182792</v>
      </c>
      <c r="E14" s="1">
        <f>'[2]Data NDC'!D17</f>
        <v>110940.62534908653</v>
      </c>
      <c r="F14" s="1">
        <f>'[2]Data NDC'!E17</f>
        <v>111371.26848181157</v>
      </c>
      <c r="G14" s="1">
        <f>'[2]Data NDC'!F17</f>
        <v>111802.13114426544</v>
      </c>
      <c r="H14" s="1">
        <f>'[2]Data NDC'!G17</f>
        <v>112233.29245210772</v>
      </c>
      <c r="I14" s="1">
        <f>'[2]Data NDC'!H17</f>
        <v>112664.83460874147</v>
      </c>
      <c r="J14" s="1">
        <f>'[2]Data NDC'!I17</f>
        <v>113092.08855123297</v>
      </c>
      <c r="K14" s="1">
        <f>'[2]Data NDC'!J17</f>
        <v>113013.49861681004</v>
      </c>
      <c r="L14" s="1">
        <f>'[2]Data NDC'!K17</f>
        <v>112928.60382259224</v>
      </c>
      <c r="M14" s="1">
        <f>'[2]Data NDC'!L17</f>
        <v>112842.2242945504</v>
      </c>
      <c r="N14" s="1">
        <f>'[2]Data NDC'!M17</f>
        <v>112749.52708137674</v>
      </c>
      <c r="O14" s="1">
        <f>'[2]Data NDC'!N17</f>
        <v>112358.92789619238</v>
      </c>
      <c r="P14" s="1">
        <f>'[2]Data NDC'!O17</f>
        <v>111976.88242074182</v>
      </c>
      <c r="Q14" s="1">
        <f>'[2]Data NDC'!P17</f>
        <v>111806.65143339048</v>
      </c>
      <c r="R14" s="1">
        <f>'[2]Data NDC'!Q17</f>
        <v>111627.94641999043</v>
      </c>
      <c r="S14" s="1">
        <f>'[2]Data NDC'!R17</f>
        <v>111455.93794894114</v>
      </c>
      <c r="T14" s="1">
        <f>'[2]Data NDC'!S17</f>
        <v>111275.47582588976</v>
      </c>
      <c r="U14" s="1">
        <f>'[2]Data NDC'!T17</f>
        <v>111091.62622747541</v>
      </c>
      <c r="V14" s="1">
        <f>'[2]Data NDC'!U17</f>
        <v>110899.19285002421</v>
      </c>
      <c r="W14" s="1">
        <f>'[2]Data NDC'!V17</f>
        <v>110713.82235999305</v>
      </c>
      <c r="X14" s="1">
        <f>'[2]Data NDC'!W17</f>
        <v>110511.21512920251</v>
      </c>
      <c r="Y14" s="1"/>
      <c r="Z14" s="1"/>
      <c r="AA14" s="1"/>
      <c r="AB14" s="1"/>
    </row>
    <row r="15" spans="1:28" x14ac:dyDescent="0.35">
      <c r="B15" s="58"/>
      <c r="C15" s="1" t="str">
        <f>'[2]Data NDC'!B18</f>
        <v>Forestry</v>
      </c>
      <c r="D15" s="1">
        <f>'[2]Data NDC'!C18</f>
        <v>646579.54691287701</v>
      </c>
      <c r="E15" s="1">
        <f>'[2]Data NDC'!D18</f>
        <v>622635.95826450014</v>
      </c>
      <c r="F15" s="1">
        <f>'[2]Data NDC'!E18</f>
        <v>601756.35975769069</v>
      </c>
      <c r="G15" s="1">
        <f>'[2]Data NDC'!F18</f>
        <v>580914.32352729701</v>
      </c>
      <c r="H15" s="1">
        <f>'[2]Data NDC'!G18</f>
        <v>560036.04102779599</v>
      </c>
      <c r="I15" s="1">
        <f>'[2]Data NDC'!H18</f>
        <v>539119.13301532448</v>
      </c>
      <c r="J15" s="1">
        <f>'[2]Data NDC'!I18</f>
        <v>518161.17666751199</v>
      </c>
      <c r="K15" s="1">
        <f>'[2]Data NDC'!J18</f>
        <v>504429.79568340373</v>
      </c>
      <c r="L15" s="1">
        <f>'[2]Data NDC'!K18</f>
        <v>485324.86170733289</v>
      </c>
      <c r="M15" s="1">
        <f>'[2]Data NDC'!L18</f>
        <v>466204.74831926567</v>
      </c>
      <c r="N15" s="1">
        <f>'[2]Data NDC'!M18</f>
        <v>447067.41956795054</v>
      </c>
      <c r="O15" s="1">
        <f>'[2]Data NDC'!N18</f>
        <v>387859.86369832075</v>
      </c>
      <c r="P15" s="1">
        <f>'[2]Data NDC'!O18</f>
        <v>369846.70560004667</v>
      </c>
      <c r="Q15" s="1">
        <f>'[2]Data NDC'!P18</f>
        <v>350666.08784386143</v>
      </c>
      <c r="R15" s="1">
        <f>'[2]Data NDC'!Q18</f>
        <v>331612.70672977681</v>
      </c>
      <c r="S15" s="1">
        <f>'[2]Data NDC'!R18</f>
        <v>312543.8249853779</v>
      </c>
      <c r="T15" s="1">
        <f>'[2]Data NDC'!S18</f>
        <v>293457.84050984163</v>
      </c>
      <c r="U15" s="1">
        <f>'[2]Data NDC'!T18</f>
        <v>274353.12399991689</v>
      </c>
      <c r="V15" s="1">
        <f>'[2]Data NDC'!U18</f>
        <v>255228.01811061797</v>
      </c>
      <c r="W15" s="1">
        <f>'[2]Data NDC'!V18</f>
        <v>236080.83659337327</v>
      </c>
      <c r="X15" s="1">
        <f>'[2]Data NDC'!W18</f>
        <v>216909.86341086013</v>
      </c>
      <c r="Y15" s="1"/>
      <c r="Z15" s="1"/>
      <c r="AA15" s="1"/>
      <c r="AB15" s="1"/>
    </row>
    <row r="16" spans="1:28" x14ac:dyDescent="0.35">
      <c r="B16" s="6"/>
      <c r="C16" s="7"/>
      <c r="D16" s="7">
        <f>SUM(D11:D15)</f>
        <v>1334126.8012312748</v>
      </c>
      <c r="E16" s="7">
        <f t="shared" ref="E16:X16" si="1">SUM(E11:E15)</f>
        <v>1321345.4439525285</v>
      </c>
      <c r="F16" s="7">
        <f t="shared" si="1"/>
        <v>1329764.9905970674</v>
      </c>
      <c r="G16" s="7">
        <f t="shared" si="1"/>
        <v>1338393.0322537143</v>
      </c>
      <c r="H16" s="7">
        <f t="shared" si="1"/>
        <v>1356098.3792078132</v>
      </c>
      <c r="I16" s="7">
        <f t="shared" si="1"/>
        <v>1371835.1249862306</v>
      </c>
      <c r="J16" s="7">
        <f t="shared" si="1"/>
        <v>1399848.4802626753</v>
      </c>
      <c r="K16" s="7">
        <f t="shared" si="1"/>
        <v>1436125.1285232226</v>
      </c>
      <c r="L16" s="7">
        <f t="shared" si="1"/>
        <v>1471301.8330368372</v>
      </c>
      <c r="M16" s="7">
        <f t="shared" si="1"/>
        <v>1509656.9212203985</v>
      </c>
      <c r="N16" s="7">
        <f t="shared" si="1"/>
        <v>1553750.0374178076</v>
      </c>
      <c r="O16" s="7">
        <f t="shared" si="1"/>
        <v>1542288.3809213282</v>
      </c>
      <c r="P16" s="7">
        <f t="shared" si="1"/>
        <v>1574845.2819054425</v>
      </c>
      <c r="Q16" s="7">
        <f t="shared" si="1"/>
        <v>1609560.4381116757</v>
      </c>
      <c r="R16" s="7">
        <f t="shared" si="1"/>
        <v>1648156.4277656409</v>
      </c>
      <c r="S16" s="7">
        <f t="shared" si="1"/>
        <v>1688482.2218207191</v>
      </c>
      <c r="T16" s="7">
        <f t="shared" si="1"/>
        <v>1747375.0170324808</v>
      </c>
      <c r="U16" s="7">
        <f t="shared" si="1"/>
        <v>1811699.7530629139</v>
      </c>
      <c r="V16" s="7">
        <f t="shared" si="1"/>
        <v>1881873.0069095714</v>
      </c>
      <c r="W16" s="7">
        <f t="shared" si="1"/>
        <v>1956365.8362647234</v>
      </c>
      <c r="X16" s="7">
        <f t="shared" si="1"/>
        <v>2035795.6819833168</v>
      </c>
      <c r="Y16" s="1">
        <f>X8-X16</f>
        <v>833955.44860241329</v>
      </c>
      <c r="Z16" s="1"/>
      <c r="AA16" s="1"/>
      <c r="AB16" s="1"/>
    </row>
    <row r="17" spans="2:36" x14ac:dyDescent="0.35"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51">
        <f>P16/1000</f>
        <v>1574.8452819054426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36" x14ac:dyDescent="0.35"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36" x14ac:dyDescent="0.35">
      <c r="B19" s="58" t="s">
        <v>3</v>
      </c>
      <c r="C19" s="1" t="str">
        <f>'[2]Data NDC'!B24</f>
        <v>Energi</v>
      </c>
      <c r="D19" s="1">
        <f>'[2]Data NDC'!C24</f>
        <v>453178.00388464698</v>
      </c>
      <c r="E19" s="1">
        <f>'[2]Data NDC'!D24</f>
        <v>456701.38025875099</v>
      </c>
      <c r="F19" s="1">
        <f>'[2]Data NDC'!E24</f>
        <v>479799.95262727293</v>
      </c>
      <c r="G19" s="1">
        <f>'[2]Data NDC'!F24</f>
        <v>504066.78081573913</v>
      </c>
      <c r="H19" s="1">
        <f>'[2]Data NDC'!G24</f>
        <v>529560.95166462858</v>
      </c>
      <c r="I19" s="1">
        <f>'[2]Data NDC'!H24</f>
        <v>556344.54044782568</v>
      </c>
      <c r="J19" s="1">
        <f>'[2]Data NDC'!I24</f>
        <v>596015.35569499922</v>
      </c>
      <c r="K19" s="1">
        <f>'[2]Data NDC'!J24</f>
        <v>638514.94604097854</v>
      </c>
      <c r="L19" s="1">
        <f>'[2]Data NDC'!K24</f>
        <v>684045.02068961458</v>
      </c>
      <c r="M19" s="1">
        <f>'[2]Data NDC'!L24</f>
        <v>732821.67196165409</v>
      </c>
      <c r="N19" s="1">
        <f>'[2]Data NDC'!M24</f>
        <v>750963.94295533001</v>
      </c>
      <c r="O19" s="1">
        <f>'[2]Data NDC'!N24</f>
        <v>784218.06667021022</v>
      </c>
      <c r="P19" s="1">
        <f>'[2]Data NDC'!O24</f>
        <v>818944.74676335359</v>
      </c>
      <c r="Q19" s="1">
        <f>'[2]Data NDC'!P24</f>
        <v>855209.19085549784</v>
      </c>
      <c r="R19" s="1">
        <f>'[2]Data NDC'!Q24</f>
        <v>893079.49408589269</v>
      </c>
      <c r="S19" s="1">
        <f>'[2]Data NDC'!R24</f>
        <v>932626.76697715838</v>
      </c>
      <c r="T19" s="1">
        <f>'[2]Data NDC'!S24</f>
        <v>992201.3742675425</v>
      </c>
      <c r="U19" s="1">
        <f>'[2]Data NDC'!T24</f>
        <v>1055581.5058678356</v>
      </c>
      <c r="V19" s="1">
        <f>'[2]Data NDC'!U24</f>
        <v>1123010.2521806774</v>
      </c>
      <c r="W19" s="1">
        <f>'[2]Data NDC'!V24</f>
        <v>1194746.2318090398</v>
      </c>
      <c r="X19" s="1">
        <f>'[2]Data NDC'!W24</f>
        <v>1271064.583471183</v>
      </c>
      <c r="Y19" s="1"/>
      <c r="Z19" s="1"/>
      <c r="AA19" s="1"/>
      <c r="AB19" s="1"/>
      <c r="AC19" s="1"/>
      <c r="AD19" s="1"/>
      <c r="AE19" s="1"/>
      <c r="AF19" s="1"/>
    </row>
    <row r="20" spans="2:36" x14ac:dyDescent="0.35">
      <c r="B20" s="58"/>
      <c r="C20" s="1" t="str">
        <f>'[2]Data NDC'!B25</f>
        <v>IPPU</v>
      </c>
      <c r="D20" s="1">
        <f>'[2]Data NDC'!C25</f>
        <v>36033.006719839694</v>
      </c>
      <c r="E20" s="1">
        <f>'[2]Data NDC'!D25</f>
        <v>36037.363912796754</v>
      </c>
      <c r="F20" s="1">
        <f>'[2]Data NDC'!E25</f>
        <v>40320.377926848705</v>
      </c>
      <c r="G20" s="1">
        <f>'[2]Data NDC'!F25</f>
        <v>39490.186627974406</v>
      </c>
      <c r="H20" s="1">
        <f>'[2]Data NDC'!G25</f>
        <v>47878.441893819712</v>
      </c>
      <c r="I20" s="1">
        <f>'[2]Data NDC'!H25</f>
        <v>51148.900186932158</v>
      </c>
      <c r="J20" s="1">
        <f>'[2]Data NDC'!I25</f>
        <v>53709.085706836915</v>
      </c>
      <c r="K20" s="1">
        <f>'[2]Data NDC'!J25</f>
        <v>53746.895399742083</v>
      </c>
      <c r="L20" s="1">
        <f>'[2]Data NDC'!K25</f>
        <v>54484.579365260077</v>
      </c>
      <c r="M20" s="1">
        <f>'[2]Data NDC'!L25</f>
        <v>54520.818480464681</v>
      </c>
      <c r="N20" s="1">
        <f>'[2]Data NDC'!M25</f>
        <v>56898.010186989581</v>
      </c>
      <c r="O20" s="1">
        <f>'[2]Data NDC'!N25</f>
        <v>57553.898298216292</v>
      </c>
      <c r="P20" s="1">
        <f>'[2]Data NDC'!O25</f>
        <v>58307.878415733532</v>
      </c>
      <c r="Q20" s="1">
        <f>'[2]Data NDC'!P25</f>
        <v>60140.427825707913</v>
      </c>
      <c r="R20" s="1">
        <f>'[2]Data NDC'!Q25</f>
        <v>60949.810949523293</v>
      </c>
      <c r="S20" s="1">
        <f>'[2]Data NDC'!R25</f>
        <v>61779.426476578912</v>
      </c>
      <c r="T20" s="1">
        <f>'[2]Data NDC'!S25</f>
        <v>62628.853186188302</v>
      </c>
      <c r="U20" s="1">
        <f>'[2]Data NDC'!T25</f>
        <v>63499.668271010465</v>
      </c>
      <c r="V20" s="1">
        <f>'[2]Data NDC'!U25</f>
        <v>64392.329496310522</v>
      </c>
      <c r="W20" s="1">
        <f>'[2]Data NDC'!V25</f>
        <v>65118.421008875739</v>
      </c>
      <c r="X20" s="1">
        <f>'[2]Data NDC'!W25</f>
        <v>66350.457023891344</v>
      </c>
      <c r="Y20" s="1"/>
      <c r="Z20" s="1"/>
      <c r="AA20" s="1"/>
      <c r="AB20" s="1"/>
      <c r="AC20" s="1"/>
      <c r="AD20" s="1"/>
      <c r="AE20" s="1"/>
      <c r="AF20" s="1"/>
    </row>
    <row r="21" spans="2:36" x14ac:dyDescent="0.35">
      <c r="B21" s="58"/>
      <c r="C21" s="1" t="str">
        <f>'[2]Data NDC'!B26</f>
        <v>Limbah</v>
      </c>
      <c r="D21" s="1">
        <f>'[2]Data NDC'!C26</f>
        <v>87669.530125518097</v>
      </c>
      <c r="E21" s="1">
        <f>'[2]Data NDC'!D26</f>
        <v>91852.115907993837</v>
      </c>
      <c r="F21" s="1">
        <f>'[2]Data NDC'!E26</f>
        <v>95452.332277047884</v>
      </c>
      <c r="G21" s="1">
        <f>'[2]Data NDC'!F26</f>
        <v>100315.72564728567</v>
      </c>
      <c r="H21" s="1">
        <f>'[2]Data NDC'!G26</f>
        <v>102559.29727678308</v>
      </c>
      <c r="I21" s="1">
        <f>'[2]Data NDC'!H26</f>
        <v>105577.88263781986</v>
      </c>
      <c r="J21" s="1">
        <f>'[2]Data NDC'!I26</f>
        <v>111713.39223682671</v>
      </c>
      <c r="K21" s="1">
        <f>'[2]Data NDC'!J26</f>
        <v>119403.1427718034</v>
      </c>
      <c r="L21" s="1">
        <f>'[2]Data NDC'!K26</f>
        <v>126087.08793162102</v>
      </c>
      <c r="M21" s="1">
        <f>'[2]Data NDC'!L26</f>
        <v>133307.36017272304</v>
      </c>
      <c r="N21" s="1">
        <f>'[2]Data NDC'!M26</f>
        <v>141424.87836626038</v>
      </c>
      <c r="O21" s="1">
        <f>'[2]Data NDC'!N26</f>
        <v>149562.81578928878</v>
      </c>
      <c r="P21" s="1">
        <f>'[2]Data NDC'!O26</f>
        <v>158575.79916286282</v>
      </c>
      <c r="Q21" s="1">
        <f>'[2]Data NDC'!P26</f>
        <v>168577.24110746692</v>
      </c>
      <c r="R21" s="1">
        <f>'[2]Data NDC'!Q26</f>
        <v>180113.85131380055</v>
      </c>
      <c r="S21" s="1">
        <f>'[2]Data NDC'!R26</f>
        <v>191049.31820563896</v>
      </c>
      <c r="T21" s="1">
        <f>'[2]Data NDC'!S26</f>
        <v>202328.26859341835</v>
      </c>
      <c r="U21" s="1">
        <f>'[2]Data NDC'!T26</f>
        <v>216519.68776263314</v>
      </c>
      <c r="V21" s="1">
        <f>'[2]Data NDC'!U26</f>
        <v>232440.09466829686</v>
      </c>
      <c r="W21" s="1">
        <f>'[2]Data NDC'!V26</f>
        <v>248287.17050722399</v>
      </c>
      <c r="X21" s="1">
        <f>'[2]Data NDC'!W26</f>
        <v>269495.16477194097</v>
      </c>
      <c r="Y21" s="1"/>
      <c r="Z21" s="1"/>
      <c r="AA21" s="1"/>
      <c r="AB21" s="1"/>
      <c r="AC21" s="1"/>
      <c r="AD21" s="1"/>
      <c r="AE21" s="1"/>
      <c r="AF21" s="1"/>
    </row>
    <row r="22" spans="2:36" x14ac:dyDescent="0.35">
      <c r="B22" s="58"/>
      <c r="C22" s="1" t="str">
        <f>'[2]Data NDC'!B27</f>
        <v>Agriculture</v>
      </c>
      <c r="D22" s="1">
        <f>'[2]Data NDC'!C27</f>
        <v>110510.12564182792</v>
      </c>
      <c r="E22" s="1">
        <f>'[2]Data NDC'!D27</f>
        <v>111199.52222583519</v>
      </c>
      <c r="F22" s="1">
        <f>'[2]Data NDC'!E27</f>
        <v>111891.30720440712</v>
      </c>
      <c r="G22" s="1">
        <f>'[2]Data NDC'!F27</f>
        <v>112585.60631442169</v>
      </c>
      <c r="H22" s="1">
        <f>'[2]Data NDC'!G27</f>
        <v>113282.54934189039</v>
      </c>
      <c r="I22" s="1">
        <f>'[2]Data NDC'!H27</f>
        <v>113982.26748659713</v>
      </c>
      <c r="J22" s="1">
        <f>'[2]Data NDC'!I27</f>
        <v>114675.41996437647</v>
      </c>
      <c r="K22" s="1">
        <f>'[2]Data NDC'!J27</f>
        <v>114825.60597882443</v>
      </c>
      <c r="L22" s="1">
        <f>'[2]Data NDC'!K27</f>
        <v>114965.81220800457</v>
      </c>
      <c r="M22" s="1">
        <f>'[2]Data NDC'!L27</f>
        <v>115105.56289649091</v>
      </c>
      <c r="N22" s="1">
        <f>'[2]Data NDC'!M27</f>
        <v>115234.72052212455</v>
      </c>
      <c r="O22" s="1">
        <f>'[2]Data NDC'!N27</f>
        <v>115110.69651590864</v>
      </c>
      <c r="P22" s="1">
        <f>'[2]Data NDC'!O27</f>
        <v>115197.47399472112</v>
      </c>
      <c r="Q22" s="1">
        <f>'[2]Data NDC'!P27</f>
        <v>115282.92792787281</v>
      </c>
      <c r="R22" s="1">
        <f>'[2]Data NDC'!Q27</f>
        <v>115356.45571134458</v>
      </c>
      <c r="S22" s="1">
        <f>'[2]Data NDC'!R27</f>
        <v>115450.06798984201</v>
      </c>
      <c r="T22" s="1">
        <f>'[2]Data NDC'!S27</f>
        <v>115531.86114769155</v>
      </c>
      <c r="U22" s="1">
        <f>'[2]Data NDC'!T27</f>
        <v>115612.54493937339</v>
      </c>
      <c r="V22" s="1">
        <f>'[2]Data NDC'!U27</f>
        <v>115680.88384538896</v>
      </c>
      <c r="W22" s="1">
        <f>'[2]Data NDC'!V27</f>
        <v>115770.82450772567</v>
      </c>
      <c r="X22" s="1">
        <f>'[2]Data NDC'!W27</f>
        <v>115839.86066936316</v>
      </c>
      <c r="Y22" s="1"/>
      <c r="Z22" s="1"/>
      <c r="AA22" s="1"/>
      <c r="AB22" s="1"/>
      <c r="AC22" s="1"/>
      <c r="AD22" s="1"/>
      <c r="AE22" s="1"/>
      <c r="AF22" s="1"/>
    </row>
    <row r="23" spans="2:36" x14ac:dyDescent="0.35">
      <c r="B23" s="58"/>
      <c r="C23" s="1" t="str">
        <f>'[2]Data NDC'!B28</f>
        <v>Forestry</v>
      </c>
      <c r="D23" s="1">
        <f>'[2]Data NDC'!C28</f>
        <v>646579.54691287701</v>
      </c>
      <c r="E23" s="1">
        <f>'[2]Data NDC'!D28</f>
        <v>552552.74728655932</v>
      </c>
      <c r="F23" s="1">
        <f>'[2]Data NDC'!E28</f>
        <v>515365.93721587595</v>
      </c>
      <c r="G23" s="1">
        <f>'[2]Data NDC'!F28</f>
        <v>478256.72514011082</v>
      </c>
      <c r="H23" s="1">
        <f>'[2]Data NDC'!G28</f>
        <v>441155.84623627551</v>
      </c>
      <c r="I23" s="1">
        <f>'[2]Data NDC'!H28</f>
        <v>404057.4987517444</v>
      </c>
      <c r="J23" s="1">
        <f>'[2]Data NDC'!I28</f>
        <v>366955.85116643662</v>
      </c>
      <c r="K23" s="1">
        <f>'[2]Data NDC'!J28</f>
        <v>336388.1009215677</v>
      </c>
      <c r="L23" s="1">
        <f>'[2]Data NDC'!K28</f>
        <v>301094.20923917869</v>
      </c>
      <c r="M23" s="1">
        <f>'[2]Data NDC'!L28</f>
        <v>265833.9916037622</v>
      </c>
      <c r="N23" s="1">
        <f>'[2]Data NDC'!M28</f>
        <v>231166.91589901099</v>
      </c>
      <c r="O23" s="1">
        <f>'[2]Data NDC'!N28</f>
        <v>146258.8664368919</v>
      </c>
      <c r="P23" s="1">
        <f>'[2]Data NDC'!O28</f>
        <v>131254.41085023843</v>
      </c>
      <c r="Q23" s="1">
        <f>'[2]Data NDC'!P28</f>
        <v>117968.99581532352</v>
      </c>
      <c r="R23" s="1">
        <f>'[2]Data NDC'!Q28</f>
        <v>104706.85764810527</v>
      </c>
      <c r="S23" s="1">
        <f>'[2]Data NDC'!R28</f>
        <v>91464.301334327727</v>
      </c>
      <c r="T23" s="1">
        <f>'[2]Data NDC'!S28</f>
        <v>78237.611291865003</v>
      </c>
      <c r="U23" s="1">
        <f>'[2]Data NDC'!T28</f>
        <v>67785.495633226354</v>
      </c>
      <c r="V23" s="1">
        <f>'[2]Data NDC'!U28</f>
        <v>57341.737237185502</v>
      </c>
      <c r="W23" s="1">
        <f>'[2]Data NDC'!V28</f>
        <v>46902.534360444479</v>
      </c>
      <c r="X23" s="1">
        <f>'[2]Data NDC'!W28</f>
        <v>36464.048045720061</v>
      </c>
      <c r="Y23" s="1"/>
      <c r="Z23" s="1"/>
      <c r="AA23" s="1"/>
      <c r="AB23" s="1"/>
      <c r="AC23" s="1"/>
      <c r="AD23" s="1"/>
      <c r="AE23" s="1"/>
      <c r="AF23" s="1"/>
    </row>
    <row r="24" spans="2:36" x14ac:dyDescent="0.35">
      <c r="B24" s="8"/>
      <c r="C24" s="8"/>
      <c r="D24" s="9">
        <f>SUM(D19:D23)</f>
        <v>1333970.2132847097</v>
      </c>
      <c r="E24" s="9">
        <f t="shared" ref="E24:X24" si="2">SUM(E19:E23)</f>
        <v>1248343.129591936</v>
      </c>
      <c r="F24" s="9">
        <f t="shared" si="2"/>
        <v>1242829.9072514526</v>
      </c>
      <c r="G24" s="9">
        <f t="shared" si="2"/>
        <v>1234715.0245455317</v>
      </c>
      <c r="H24" s="9">
        <f t="shared" si="2"/>
        <v>1234437.0864133972</v>
      </c>
      <c r="I24" s="9">
        <f t="shared" si="2"/>
        <v>1231111.0895109193</v>
      </c>
      <c r="J24" s="9">
        <f t="shared" si="2"/>
        <v>1243069.104769476</v>
      </c>
      <c r="K24" s="9">
        <f t="shared" si="2"/>
        <v>1262878.6911129162</v>
      </c>
      <c r="L24" s="9">
        <f t="shared" si="2"/>
        <v>1280676.709433679</v>
      </c>
      <c r="M24" s="9">
        <f t="shared" si="2"/>
        <v>1301589.405115095</v>
      </c>
      <c r="N24" s="9">
        <f t="shared" si="2"/>
        <v>1295688.4679297155</v>
      </c>
      <c r="O24" s="9">
        <f t="shared" si="2"/>
        <v>1252704.3437105159</v>
      </c>
      <c r="P24" s="9">
        <f t="shared" si="2"/>
        <v>1282280.3091869096</v>
      </c>
      <c r="Q24" s="9">
        <f t="shared" si="2"/>
        <v>1317178.7835318691</v>
      </c>
      <c r="R24" s="9">
        <f t="shared" si="2"/>
        <v>1354206.4697086664</v>
      </c>
      <c r="S24" s="9">
        <f t="shared" si="2"/>
        <v>1392369.8809835461</v>
      </c>
      <c r="T24" s="9">
        <f t="shared" si="2"/>
        <v>1450927.9684867058</v>
      </c>
      <c r="U24" s="9">
        <f t="shared" si="2"/>
        <v>1518998.902474079</v>
      </c>
      <c r="V24" s="9">
        <f t="shared" si="2"/>
        <v>1592865.2974278592</v>
      </c>
      <c r="W24" s="9">
        <f t="shared" si="2"/>
        <v>1670825.1821933098</v>
      </c>
      <c r="X24" s="9">
        <f t="shared" si="2"/>
        <v>1759214.1139820984</v>
      </c>
      <c r="Y24" s="1">
        <f>X8-X24</f>
        <v>1110537.0166036317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x14ac:dyDescent="0.3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51">
        <f>P24/1000</f>
        <v>1282.2803091869096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x14ac:dyDescent="0.3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x14ac:dyDescent="0.3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 t="s">
        <v>34</v>
      </c>
      <c r="P27" s="50">
        <f>P9-P17</f>
        <v>529.61675638631755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x14ac:dyDescent="0.3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 t="s">
        <v>35</v>
      </c>
      <c r="P28" s="50">
        <f>P27/P9*100</f>
        <v>25.166372533677041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x14ac:dyDescent="0.3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50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x14ac:dyDescent="0.3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50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x14ac:dyDescent="0.3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x14ac:dyDescent="0.35">
      <c r="D32" s="27">
        <f>D24/1000</f>
        <v>1333.9702132847096</v>
      </c>
      <c r="E32" s="27">
        <f t="shared" ref="E32:X32" si="3">E24/1000</f>
        <v>1248.3431295919361</v>
      </c>
      <c r="F32" s="27">
        <f t="shared" si="3"/>
        <v>1242.8299072514526</v>
      </c>
      <c r="G32" s="27">
        <f t="shared" si="3"/>
        <v>1234.7150245455318</v>
      </c>
      <c r="H32" s="27">
        <f t="shared" si="3"/>
        <v>1234.4370864133973</v>
      </c>
      <c r="I32" s="27">
        <f t="shared" si="3"/>
        <v>1231.1110895109193</v>
      </c>
      <c r="J32" s="27">
        <f t="shared" si="3"/>
        <v>1243.0691047694761</v>
      </c>
      <c r="K32" s="27">
        <f t="shared" si="3"/>
        <v>1262.8786911129162</v>
      </c>
      <c r="L32" s="27">
        <f t="shared" si="3"/>
        <v>1280.676709433679</v>
      </c>
      <c r="M32" s="27">
        <f t="shared" si="3"/>
        <v>1301.5894051150949</v>
      </c>
      <c r="N32" s="27">
        <f t="shared" si="3"/>
        <v>1295.6884679297154</v>
      </c>
      <c r="O32" s="27">
        <f t="shared" si="3"/>
        <v>1252.7043437105158</v>
      </c>
      <c r="P32" s="27">
        <f t="shared" si="3"/>
        <v>1282.2803091869096</v>
      </c>
      <c r="Q32" s="27">
        <f t="shared" si="3"/>
        <v>1317.1787835318692</v>
      </c>
      <c r="R32" s="27">
        <f t="shared" si="3"/>
        <v>1354.2064697086664</v>
      </c>
      <c r="S32" s="27">
        <f t="shared" si="3"/>
        <v>1392.3698809835462</v>
      </c>
      <c r="T32" s="27">
        <f t="shared" si="3"/>
        <v>1450.9279684867058</v>
      </c>
      <c r="U32" s="27">
        <f t="shared" si="3"/>
        <v>1518.9989024740792</v>
      </c>
      <c r="V32" s="27">
        <f t="shared" si="3"/>
        <v>1592.8652974278591</v>
      </c>
      <c r="W32" s="27">
        <f t="shared" si="3"/>
        <v>1670.8251821933097</v>
      </c>
      <c r="X32" s="27">
        <f t="shared" si="3"/>
        <v>1759.2141139820983</v>
      </c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</sheetData>
  <mergeCells count="3">
    <mergeCell ref="B3:B7"/>
    <mergeCell ref="B11:B15"/>
    <mergeCell ref="B19:B23"/>
  </mergeCells>
  <pageMargins left="0.75" right="0.75" top="1" bottom="1" header="0.5" footer="0.5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2A4F-CF55-4831-B1E6-543B7957B7BB}">
  <dimension ref="A1:AE134"/>
  <sheetViews>
    <sheetView topLeftCell="A106" zoomScale="126" workbookViewId="0">
      <selection activeCell="K105" sqref="K105"/>
    </sheetView>
  </sheetViews>
  <sheetFormatPr defaultRowHeight="14" x14ac:dyDescent="0.35"/>
  <cols>
    <col min="1" max="2" width="8.6640625" style="10"/>
    <col min="3" max="3" width="25.58203125" style="10" customWidth="1"/>
    <col min="4" max="24" width="13.58203125" style="10" customWidth="1"/>
    <col min="25" max="16384" width="8.6640625" style="10"/>
  </cols>
  <sheetData>
    <row r="1" spans="1:24" x14ac:dyDescent="0.35">
      <c r="A1" s="10" t="s">
        <v>0</v>
      </c>
    </row>
    <row r="2" spans="1:24" x14ac:dyDescent="0.35">
      <c r="D2" s="10">
        <v>2010</v>
      </c>
      <c r="E2" s="10">
        <v>2011</v>
      </c>
      <c r="F2" s="10">
        <v>2012</v>
      </c>
      <c r="G2" s="10">
        <v>2013</v>
      </c>
      <c r="H2" s="10">
        <v>2014</v>
      </c>
      <c r="I2" s="10">
        <v>2015</v>
      </c>
      <c r="J2" s="10">
        <v>2016</v>
      </c>
      <c r="K2" s="10">
        <v>2017</v>
      </c>
      <c r="L2" s="10">
        <v>2018</v>
      </c>
      <c r="M2" s="10">
        <v>2019</v>
      </c>
      <c r="N2" s="10">
        <v>2020</v>
      </c>
      <c r="O2" s="10">
        <v>2021</v>
      </c>
      <c r="P2" s="10">
        <v>2022</v>
      </c>
      <c r="Q2" s="10">
        <v>2023</v>
      </c>
      <c r="R2" s="10">
        <v>2024</v>
      </c>
      <c r="S2" s="10">
        <v>2025</v>
      </c>
      <c r="T2" s="10">
        <v>2026</v>
      </c>
      <c r="U2" s="10">
        <v>2027</v>
      </c>
      <c r="V2" s="10">
        <v>2028</v>
      </c>
      <c r="W2" s="10">
        <v>2029</v>
      </c>
      <c r="X2" s="10">
        <v>2030</v>
      </c>
    </row>
    <row r="3" spans="1:24" x14ac:dyDescent="0.35">
      <c r="B3" s="10" t="s">
        <v>1</v>
      </c>
      <c r="C3" s="10" t="s">
        <v>4</v>
      </c>
      <c r="D3" s="11">
        <v>453178.00388464698</v>
      </c>
      <c r="E3" s="11">
        <v>458584.52899325959</v>
      </c>
      <c r="F3" s="11">
        <v>483764.89565828594</v>
      </c>
      <c r="G3" s="11">
        <v>510327.88826313004</v>
      </c>
      <c r="H3" s="11">
        <v>538349.42526104103</v>
      </c>
      <c r="I3" s="11">
        <v>567909.59370313515</v>
      </c>
      <c r="J3" s="11">
        <v>623175.15288974205</v>
      </c>
      <c r="K3" s="11">
        <v>683818.82518814283</v>
      </c>
      <c r="L3" s="11">
        <v>750363.97634490638</v>
      </c>
      <c r="M3" s="11">
        <v>823384.90292545734</v>
      </c>
      <c r="N3" s="11">
        <v>903511.78859622846</v>
      </c>
      <c r="O3" s="11">
        <v>965652.70217359695</v>
      </c>
      <c r="P3" s="11">
        <v>1031212.6425057687</v>
      </c>
      <c r="Q3" s="11">
        <v>1101679.9141500692</v>
      </c>
      <c r="R3" s="11">
        <v>1176962.5227756207</v>
      </c>
      <c r="S3" s="11">
        <v>1257389.5214265091</v>
      </c>
      <c r="T3" s="11">
        <v>1330670.4043988183</v>
      </c>
      <c r="U3" s="11">
        <v>1408222.1101493456</v>
      </c>
      <c r="V3" s="11">
        <v>1490293.5429825035</v>
      </c>
      <c r="W3" s="11">
        <v>1577148.1133894448</v>
      </c>
      <c r="X3" s="11">
        <v>1669064.583471183</v>
      </c>
    </row>
    <row r="4" spans="1:24" x14ac:dyDescent="0.35">
      <c r="C4" s="10" t="s">
        <v>5</v>
      </c>
      <c r="D4" s="11">
        <v>36189.594666404802</v>
      </c>
      <c r="E4" s="11">
        <v>39618.388156525536</v>
      </c>
      <c r="F4" s="11">
        <v>42188.221974684478</v>
      </c>
      <c r="G4" s="11">
        <v>42270.447311652009</v>
      </c>
      <c r="H4" s="11">
        <v>52817.206704359996</v>
      </c>
      <c r="I4" s="11">
        <v>59530.460051188871</v>
      </c>
      <c r="J4" s="11">
        <v>62466.17444039986</v>
      </c>
      <c r="K4" s="11">
        <v>62446.818449663253</v>
      </c>
      <c r="L4" s="11">
        <v>64733.568078493809</v>
      </c>
      <c r="M4" s="11">
        <v>66380.268391059028</v>
      </c>
      <c r="N4" s="11">
        <v>69569.880845682856</v>
      </c>
      <c r="O4" s="11">
        <v>69847.292118411482</v>
      </c>
      <c r="P4" s="11">
        <v>70030.342582094148</v>
      </c>
      <c r="Q4" s="11">
        <v>70220.419389314047</v>
      </c>
      <c r="R4" s="11">
        <v>70411.382687283811</v>
      </c>
      <c r="S4" s="11">
        <v>70603.233693575778</v>
      </c>
      <c r="T4" s="11">
        <v>70795.031751924049</v>
      </c>
      <c r="U4" s="11">
        <v>70987.814015456242</v>
      </c>
      <c r="V4" s="11">
        <v>71181.494494412371</v>
      </c>
      <c r="W4" s="11">
        <v>71376.969398368194</v>
      </c>
      <c r="X4" s="11">
        <v>71573.366921601046</v>
      </c>
    </row>
    <row r="5" spans="1:24" x14ac:dyDescent="0.35">
      <c r="C5" s="10" t="s">
        <v>6</v>
      </c>
      <c r="D5" s="11">
        <v>87729.164602278091</v>
      </c>
      <c r="E5" s="11">
        <v>91972.925303698139</v>
      </c>
      <c r="F5" s="11">
        <v>95746.057755228059</v>
      </c>
      <c r="G5" s="11">
        <v>100731.46919566375</v>
      </c>
      <c r="H5" s="11">
        <v>103160.51800112266</v>
      </c>
      <c r="I5" s="11">
        <v>106462.73147610492</v>
      </c>
      <c r="J5" s="11">
        <v>112747.31423683898</v>
      </c>
      <c r="K5" s="11">
        <v>120550.658275864</v>
      </c>
      <c r="L5" s="11">
        <v>127388.18901909784</v>
      </c>
      <c r="M5" s="11">
        <v>134810.47385461052</v>
      </c>
      <c r="N5" s="11">
        <v>145705.30854690899</v>
      </c>
      <c r="O5" s="11">
        <v>152040.08962988079</v>
      </c>
      <c r="P5" s="11">
        <v>161782.64967400816</v>
      </c>
      <c r="Q5" s="11">
        <v>172504.23720332599</v>
      </c>
      <c r="R5" s="11">
        <v>184766.57930499001</v>
      </c>
      <c r="S5" s="11">
        <v>196448.5203142346</v>
      </c>
      <c r="T5" s="11">
        <v>212639.96758499855</v>
      </c>
      <c r="U5" s="11">
        <v>230484.95076664112</v>
      </c>
      <c r="V5" s="11">
        <v>250214.54319831374</v>
      </c>
      <c r="W5" s="11">
        <v>270135.39478836849</v>
      </c>
      <c r="X5" s="11">
        <v>295843.19575780071</v>
      </c>
    </row>
    <row r="6" spans="1:24" x14ac:dyDescent="0.35">
      <c r="C6" s="10" t="s">
        <v>9</v>
      </c>
      <c r="D6" s="11">
        <v>110510.12564182792</v>
      </c>
      <c r="E6" s="11">
        <v>111127.83281060791</v>
      </c>
      <c r="F6" s="11">
        <v>111772.9224272579</v>
      </c>
      <c r="G6" s="11">
        <v>112446.27049099875</v>
      </c>
      <c r="H6" s="11">
        <v>113148.7914891924</v>
      </c>
      <c r="I6" s="11">
        <v>113881.44005024522</v>
      </c>
      <c r="J6" s="11">
        <v>114650.12796066352</v>
      </c>
      <c r="K6" s="11">
        <v>114923.65799213509</v>
      </c>
      <c r="L6" s="11">
        <v>115234.27738374498</v>
      </c>
      <c r="M6" s="11">
        <v>115578.19681649687</v>
      </c>
      <c r="N6" s="11">
        <v>115961.34036159166</v>
      </c>
      <c r="O6" s="11">
        <v>115686.08869575537</v>
      </c>
      <c r="P6" s="11">
        <v>115882.18051840007</v>
      </c>
      <c r="Q6" s="11">
        <v>116237.10294878864</v>
      </c>
      <c r="R6" s="11">
        <v>116628.29388829431</v>
      </c>
      <c r="S6" s="11">
        <v>117042.9732592887</v>
      </c>
      <c r="T6" s="11">
        <v>117495.92439653838</v>
      </c>
      <c r="U6" s="11">
        <v>117983.62041662546</v>
      </c>
      <c r="V6" s="11">
        <v>118511.59519918653</v>
      </c>
      <c r="W6" s="11">
        <v>119067.69791403784</v>
      </c>
      <c r="X6" s="11">
        <v>119657.80392875167</v>
      </c>
    </row>
    <row r="7" spans="1:24" x14ac:dyDescent="0.35">
      <c r="C7" s="10" t="s">
        <v>10</v>
      </c>
      <c r="D7" s="11">
        <v>646579.54691287701</v>
      </c>
      <c r="E7" s="11">
        <v>774802.44190911227</v>
      </c>
      <c r="F7" s="11">
        <v>772933.34188472107</v>
      </c>
      <c r="G7" s="11">
        <v>771028.99235905625</v>
      </c>
      <c r="H7" s="11">
        <v>769069.10220161907</v>
      </c>
      <c r="I7" s="11">
        <v>767051.58996457548</v>
      </c>
      <c r="J7" s="11">
        <v>764974.28533244866</v>
      </c>
      <c r="K7" s="11">
        <v>767337.69388927449</v>
      </c>
      <c r="L7" s="11">
        <v>766298.7845792931</v>
      </c>
      <c r="M7" s="11">
        <v>765203.13307586988</v>
      </c>
      <c r="N7" s="11">
        <v>764048.26088242733</v>
      </c>
      <c r="O7" s="11">
        <v>727292.06503976951</v>
      </c>
      <c r="P7" s="11">
        <v>725554.22301148903</v>
      </c>
      <c r="Q7" s="11">
        <v>724108.61341339932</v>
      </c>
      <c r="R7" s="11">
        <v>722784.13929916779</v>
      </c>
      <c r="S7" s="11">
        <v>721405.00125800818</v>
      </c>
      <c r="T7" s="11">
        <v>719969.0795304483</v>
      </c>
      <c r="U7" s="11">
        <v>718474.17120295344</v>
      </c>
      <c r="V7" s="11">
        <v>716917.986933643</v>
      </c>
      <c r="W7" s="11">
        <v>715298.14754898439</v>
      </c>
      <c r="X7" s="11">
        <v>713612.18050639366</v>
      </c>
    </row>
    <row r="8" spans="1:24" x14ac:dyDescent="0.35">
      <c r="C8" s="12" t="s">
        <v>11</v>
      </c>
      <c r="D8" s="13">
        <f>SUM(D3:D7)</f>
        <v>1334186.4357080348</v>
      </c>
      <c r="E8" s="13">
        <f t="shared" ref="E8:X8" si="0">SUM(E3:E7)</f>
        <v>1476106.1171732035</v>
      </c>
      <c r="F8" s="13">
        <f t="shared" si="0"/>
        <v>1506405.4397001774</v>
      </c>
      <c r="G8" s="13">
        <f t="shared" si="0"/>
        <v>1536805.0676205007</v>
      </c>
      <c r="H8" s="13">
        <f t="shared" si="0"/>
        <v>1576545.043657335</v>
      </c>
      <c r="I8" s="13">
        <f t="shared" si="0"/>
        <v>1614835.8152452498</v>
      </c>
      <c r="J8" s="13">
        <f t="shared" si="0"/>
        <v>1678013.0548600932</v>
      </c>
      <c r="K8" s="13">
        <f t="shared" si="0"/>
        <v>1749077.6537950796</v>
      </c>
      <c r="L8" s="13">
        <f t="shared" si="0"/>
        <v>1824018.7954055362</v>
      </c>
      <c r="M8" s="13">
        <f t="shared" si="0"/>
        <v>1905356.9750634935</v>
      </c>
      <c r="N8" s="13">
        <f t="shared" si="0"/>
        <v>1998796.5792328394</v>
      </c>
      <c r="O8" s="13">
        <f t="shared" si="0"/>
        <v>2030518.2376574143</v>
      </c>
      <c r="P8" s="13">
        <f t="shared" si="0"/>
        <v>2104462.0382917603</v>
      </c>
      <c r="Q8" s="13">
        <f t="shared" si="0"/>
        <v>2184750.2871048972</v>
      </c>
      <c r="R8" s="13">
        <f t="shared" si="0"/>
        <v>2271552.9179553567</v>
      </c>
      <c r="S8" s="13">
        <f t="shared" si="0"/>
        <v>2362889.2499516164</v>
      </c>
      <c r="T8" s="13">
        <f t="shared" si="0"/>
        <v>2451570.4076627274</v>
      </c>
      <c r="U8" s="13">
        <f t="shared" si="0"/>
        <v>2546152.6665510219</v>
      </c>
      <c r="V8" s="13">
        <f t="shared" si="0"/>
        <v>2647119.1628080592</v>
      </c>
      <c r="W8" s="13">
        <f t="shared" si="0"/>
        <v>2753026.3230392034</v>
      </c>
      <c r="X8" s="13">
        <f t="shared" si="0"/>
        <v>2869751.1305857301</v>
      </c>
    </row>
    <row r="9" spans="1:24" x14ac:dyDescent="0.35"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35"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35">
      <c r="B11" s="10" t="s">
        <v>2</v>
      </c>
      <c r="C11" s="10" t="s">
        <v>4</v>
      </c>
      <c r="D11" s="11">
        <v>453178.00388464698</v>
      </c>
      <c r="E11" s="11">
        <v>456701.38025875099</v>
      </c>
      <c r="F11" s="11">
        <v>479799.95262727293</v>
      </c>
      <c r="G11" s="11">
        <v>504066.78081573913</v>
      </c>
      <c r="H11" s="11">
        <v>529560.95166462858</v>
      </c>
      <c r="I11" s="11">
        <v>556344.54044782568</v>
      </c>
      <c r="J11" s="11">
        <v>596015.35569499922</v>
      </c>
      <c r="K11" s="11">
        <v>638514.94604097854</v>
      </c>
      <c r="L11" s="11">
        <v>684045.02068961458</v>
      </c>
      <c r="M11" s="11">
        <v>732821.67196165409</v>
      </c>
      <c r="N11" s="11">
        <v>785076.40090015403</v>
      </c>
      <c r="O11" s="11">
        <v>824867.7410482968</v>
      </c>
      <c r="P11" s="11">
        <v>866675.89223415486</v>
      </c>
      <c r="Q11" s="11">
        <v>910603.07586436358</v>
      </c>
      <c r="R11" s="11">
        <v>956756.6944040606</v>
      </c>
      <c r="S11" s="11">
        <v>1005249.5939771389</v>
      </c>
      <c r="T11" s="11">
        <v>1067901.093970404</v>
      </c>
      <c r="U11" s="11">
        <v>1134457.3062609171</v>
      </c>
      <c r="V11" s="11">
        <v>1205161.5893975706</v>
      </c>
      <c r="W11" s="11">
        <v>1280272.4690859662</v>
      </c>
      <c r="X11" s="11">
        <v>1355000</v>
      </c>
    </row>
    <row r="12" spans="1:24" x14ac:dyDescent="0.35">
      <c r="C12" s="10" t="s">
        <v>5</v>
      </c>
      <c r="D12" s="11">
        <v>36189.594666404802</v>
      </c>
      <c r="E12" s="11">
        <v>39215.3641721971</v>
      </c>
      <c r="F12" s="11">
        <v>41385.077453244252</v>
      </c>
      <c r="G12" s="11">
        <v>41294.071119126937</v>
      </c>
      <c r="H12" s="11">
        <v>51708.796786497718</v>
      </c>
      <c r="I12" s="11">
        <v>58128.734276519201</v>
      </c>
      <c r="J12" s="11">
        <v>60866.46711210451</v>
      </c>
      <c r="K12" s="11">
        <v>60763.7454102267</v>
      </c>
      <c r="L12" s="11">
        <v>62916.258885676587</v>
      </c>
      <c r="M12" s="11">
        <v>64480.916472205441</v>
      </c>
      <c r="N12" s="11">
        <v>67431.811502066135</v>
      </c>
      <c r="O12" s="11">
        <v>67639.032489229576</v>
      </c>
      <c r="P12" s="11">
        <v>67770.002487636273</v>
      </c>
      <c r="Q12" s="11">
        <v>67907.381862593116</v>
      </c>
      <c r="R12" s="11">
        <v>68045.228898012545</v>
      </c>
      <c r="S12" s="11">
        <v>68183.546703622284</v>
      </c>
      <c r="T12" s="11">
        <v>68321.429042018048</v>
      </c>
      <c r="U12" s="11">
        <v>68459.826993789306</v>
      </c>
      <c r="V12" s="11">
        <v>68598.657337607117</v>
      </c>
      <c r="W12" s="11">
        <v>68738.810445439871</v>
      </c>
      <c r="X12" s="11">
        <v>68879.438671313255</v>
      </c>
    </row>
    <row r="13" spans="1:24" x14ac:dyDescent="0.35">
      <c r="C13" s="10" t="s">
        <v>6</v>
      </c>
      <c r="D13" s="11">
        <v>87669.530125518097</v>
      </c>
      <c r="E13" s="11">
        <v>91852.115907993837</v>
      </c>
      <c r="F13" s="11">
        <v>95452.332277047884</v>
      </c>
      <c r="G13" s="11">
        <v>100315.72564728567</v>
      </c>
      <c r="H13" s="11">
        <v>102559.29727678308</v>
      </c>
      <c r="I13" s="11">
        <v>105577.88263781986</v>
      </c>
      <c r="J13" s="11">
        <v>111713.39223682671</v>
      </c>
      <c r="K13" s="11">
        <v>119403.1427718034</v>
      </c>
      <c r="L13" s="11">
        <v>126087.08793162102</v>
      </c>
      <c r="M13" s="11">
        <v>133307.36017272304</v>
      </c>
      <c r="N13" s="11">
        <v>141424.87836626038</v>
      </c>
      <c r="O13" s="11">
        <v>149562.81578928878</v>
      </c>
      <c r="P13" s="11">
        <v>158575.79916286282</v>
      </c>
      <c r="Q13" s="11">
        <v>168577.24110746692</v>
      </c>
      <c r="R13" s="11">
        <v>180113.85131380055</v>
      </c>
      <c r="S13" s="11">
        <v>191049.31820563896</v>
      </c>
      <c r="T13" s="11">
        <v>206419.17768432744</v>
      </c>
      <c r="U13" s="11">
        <v>223337.86958081499</v>
      </c>
      <c r="V13" s="11">
        <v>241985.54921375139</v>
      </c>
      <c r="W13" s="11">
        <v>260559.89777995099</v>
      </c>
      <c r="X13" s="11">
        <v>284495.16477194102</v>
      </c>
    </row>
    <row r="14" spans="1:24" x14ac:dyDescent="0.35">
      <c r="C14" s="10" t="s">
        <v>9</v>
      </c>
      <c r="D14" s="11">
        <v>110510.12564182792</v>
      </c>
      <c r="E14" s="11">
        <v>110940.62534908653</v>
      </c>
      <c r="F14" s="11">
        <v>111371.26848181157</v>
      </c>
      <c r="G14" s="11">
        <v>111802.13114426544</v>
      </c>
      <c r="H14" s="11">
        <v>112233.29245210772</v>
      </c>
      <c r="I14" s="11">
        <v>112664.83460874147</v>
      </c>
      <c r="J14" s="11">
        <v>113092.08855123297</v>
      </c>
      <c r="K14" s="11">
        <v>113013.49861681004</v>
      </c>
      <c r="L14" s="11">
        <v>112928.60382259224</v>
      </c>
      <c r="M14" s="11">
        <v>112842.2242945504</v>
      </c>
      <c r="N14" s="11">
        <v>112749.52708137674</v>
      </c>
      <c r="O14" s="11">
        <v>112358.92789619238</v>
      </c>
      <c r="P14" s="11">
        <v>111976.88242074182</v>
      </c>
      <c r="Q14" s="11">
        <v>111806.65143339048</v>
      </c>
      <c r="R14" s="11">
        <v>111627.94641999043</v>
      </c>
      <c r="S14" s="11">
        <v>111455.93794894114</v>
      </c>
      <c r="T14" s="11">
        <v>111275.47582588976</v>
      </c>
      <c r="U14" s="11">
        <v>111091.62622747541</v>
      </c>
      <c r="V14" s="11">
        <v>110899.19285002421</v>
      </c>
      <c r="W14" s="11">
        <v>110713.82235999305</v>
      </c>
      <c r="X14" s="11">
        <v>110511.21512920251</v>
      </c>
    </row>
    <row r="15" spans="1:24" x14ac:dyDescent="0.35">
      <c r="C15" s="10" t="s">
        <v>10</v>
      </c>
      <c r="D15" s="11">
        <v>646579.54691287701</v>
      </c>
      <c r="E15" s="11">
        <v>622635.95826450014</v>
      </c>
      <c r="F15" s="11">
        <v>601756.35975769069</v>
      </c>
      <c r="G15" s="11">
        <v>580914.32352729701</v>
      </c>
      <c r="H15" s="11">
        <v>560036.04102779599</v>
      </c>
      <c r="I15" s="11">
        <v>539119.13301532448</v>
      </c>
      <c r="J15" s="11">
        <v>518161.17666751199</v>
      </c>
      <c r="K15" s="11">
        <v>504429.79568340373</v>
      </c>
      <c r="L15" s="11">
        <v>485324.86170733289</v>
      </c>
      <c r="M15" s="11">
        <v>466204.74831926567</v>
      </c>
      <c r="N15" s="11">
        <v>447067.41956795054</v>
      </c>
      <c r="O15" s="11">
        <v>387859.86369832075</v>
      </c>
      <c r="P15" s="11">
        <v>369846.70560004667</v>
      </c>
      <c r="Q15" s="11">
        <v>350666.08784386143</v>
      </c>
      <c r="R15" s="11">
        <v>331612.70672977681</v>
      </c>
      <c r="S15" s="11">
        <v>312543.8249853779</v>
      </c>
      <c r="T15" s="11">
        <v>293457.84050984163</v>
      </c>
      <c r="U15" s="11">
        <v>274353.12399991689</v>
      </c>
      <c r="V15" s="11">
        <v>255228.01811061797</v>
      </c>
      <c r="W15" s="11">
        <v>236080.83659337327</v>
      </c>
      <c r="X15" s="11">
        <v>216909.86341086013</v>
      </c>
    </row>
    <row r="16" spans="1:24" x14ac:dyDescent="0.35">
      <c r="C16" s="12" t="s">
        <v>11</v>
      </c>
      <c r="D16" s="13">
        <f>SUM(D11:D15)</f>
        <v>1334126.8012312748</v>
      </c>
      <c r="E16" s="13">
        <f t="shared" ref="E16:X16" si="1">SUM(E11:E15)</f>
        <v>1321345.4439525285</v>
      </c>
      <c r="F16" s="13">
        <f t="shared" si="1"/>
        <v>1329764.9905970674</v>
      </c>
      <c r="G16" s="13">
        <f t="shared" si="1"/>
        <v>1338393.0322537143</v>
      </c>
      <c r="H16" s="13">
        <f t="shared" si="1"/>
        <v>1356098.3792078132</v>
      </c>
      <c r="I16" s="13">
        <f t="shared" si="1"/>
        <v>1371835.1249862306</v>
      </c>
      <c r="J16" s="13">
        <f t="shared" si="1"/>
        <v>1399848.4802626753</v>
      </c>
      <c r="K16" s="13">
        <f t="shared" si="1"/>
        <v>1436125.1285232226</v>
      </c>
      <c r="L16" s="13">
        <f t="shared" si="1"/>
        <v>1471301.8330368372</v>
      </c>
      <c r="M16" s="13">
        <f t="shared" si="1"/>
        <v>1509656.9212203985</v>
      </c>
      <c r="N16" s="13">
        <f t="shared" si="1"/>
        <v>1553750.0374178076</v>
      </c>
      <c r="O16" s="13">
        <f t="shared" si="1"/>
        <v>1542288.3809213282</v>
      </c>
      <c r="P16" s="13">
        <f t="shared" si="1"/>
        <v>1574845.2819054425</v>
      </c>
      <c r="Q16" s="13">
        <f t="shared" si="1"/>
        <v>1609560.4381116757</v>
      </c>
      <c r="R16" s="13">
        <f t="shared" si="1"/>
        <v>1648156.4277656409</v>
      </c>
      <c r="S16" s="13">
        <f t="shared" si="1"/>
        <v>1688482.2218207191</v>
      </c>
      <c r="T16" s="13">
        <f t="shared" si="1"/>
        <v>1747375.0170324808</v>
      </c>
      <c r="U16" s="13">
        <f t="shared" si="1"/>
        <v>1811699.7530629139</v>
      </c>
      <c r="V16" s="13">
        <f t="shared" si="1"/>
        <v>1881873.0069095714</v>
      </c>
      <c r="W16" s="13">
        <f t="shared" si="1"/>
        <v>1956365.8362647234</v>
      </c>
      <c r="X16" s="13">
        <f t="shared" si="1"/>
        <v>2035795.6819833168</v>
      </c>
    </row>
    <row r="17" spans="2:31" x14ac:dyDescent="0.35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2:31" x14ac:dyDescent="0.35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2:31" x14ac:dyDescent="0.35">
      <c r="B19" s="10" t="s">
        <v>3</v>
      </c>
      <c r="C19" s="10" t="s">
        <v>4</v>
      </c>
      <c r="D19" s="11">
        <v>453178.00388464698</v>
      </c>
      <c r="E19" s="11">
        <v>456701.38025875099</v>
      </c>
      <c r="F19" s="11">
        <v>479799.95262727293</v>
      </c>
      <c r="G19" s="11">
        <v>504066.78081573913</v>
      </c>
      <c r="H19" s="11">
        <v>529560.95166462858</v>
      </c>
      <c r="I19" s="11">
        <v>556344.54044782568</v>
      </c>
      <c r="J19" s="11">
        <v>596015.35569499922</v>
      </c>
      <c r="K19" s="11">
        <v>638514.94604097854</v>
      </c>
      <c r="L19" s="11">
        <v>684045.02068961458</v>
      </c>
      <c r="M19" s="11">
        <v>732821.67196165409</v>
      </c>
      <c r="N19" s="11">
        <v>750963.94295533001</v>
      </c>
      <c r="O19" s="11">
        <v>784218.06667021022</v>
      </c>
      <c r="P19" s="11">
        <v>818944.74676335359</v>
      </c>
      <c r="Q19" s="11">
        <v>855209.19085549784</v>
      </c>
      <c r="R19" s="11">
        <v>893079.49408589269</v>
      </c>
      <c r="S19" s="11">
        <v>932626.76697715838</v>
      </c>
      <c r="T19" s="11">
        <v>992201.3742675425</v>
      </c>
      <c r="U19" s="11">
        <v>1055581.5058678356</v>
      </c>
      <c r="V19" s="11">
        <v>1123010.2521806774</v>
      </c>
      <c r="W19" s="11">
        <v>1194746.2318090398</v>
      </c>
      <c r="X19" s="11">
        <v>1271064.583471183</v>
      </c>
    </row>
    <row r="20" spans="2:31" x14ac:dyDescent="0.35">
      <c r="C20" s="10" t="s">
        <v>5</v>
      </c>
      <c r="D20" s="11">
        <v>36033.006719839694</v>
      </c>
      <c r="E20" s="11">
        <v>36037.363912796754</v>
      </c>
      <c r="F20" s="11">
        <v>40320.377926848705</v>
      </c>
      <c r="G20" s="11">
        <v>39490.186627974406</v>
      </c>
      <c r="H20" s="11">
        <v>47878.441893819712</v>
      </c>
      <c r="I20" s="11">
        <v>51148.900186932158</v>
      </c>
      <c r="J20" s="11">
        <v>53709.085706836915</v>
      </c>
      <c r="K20" s="11">
        <v>53746.895399742083</v>
      </c>
      <c r="L20" s="11">
        <v>54484.579365260077</v>
      </c>
      <c r="M20" s="11">
        <v>54520.818480464681</v>
      </c>
      <c r="N20" s="11">
        <v>56898.010186989581</v>
      </c>
      <c r="O20" s="11">
        <v>57553.898298216292</v>
      </c>
      <c r="P20" s="11">
        <v>58307.878415733532</v>
      </c>
      <c r="Q20" s="11">
        <v>60140.427825707913</v>
      </c>
      <c r="R20" s="11">
        <v>60949.810949523293</v>
      </c>
      <c r="S20" s="11">
        <v>61779.426476578912</v>
      </c>
      <c r="T20" s="11">
        <v>62628.853186188302</v>
      </c>
      <c r="U20" s="11">
        <v>63499.668271010465</v>
      </c>
      <c r="V20" s="11">
        <v>64392.329496310522</v>
      </c>
      <c r="W20" s="11">
        <v>65118.421008875739</v>
      </c>
      <c r="X20" s="11">
        <v>66350.457023891344</v>
      </c>
    </row>
    <row r="21" spans="2:31" x14ac:dyDescent="0.35">
      <c r="C21" s="10" t="s">
        <v>6</v>
      </c>
      <c r="D21" s="11">
        <v>87669.530125518097</v>
      </c>
      <c r="E21" s="11">
        <v>91852.115907993837</v>
      </c>
      <c r="F21" s="11">
        <v>95452.332277047884</v>
      </c>
      <c r="G21" s="11">
        <v>100315.72564728567</v>
      </c>
      <c r="H21" s="11">
        <v>102559.29727678308</v>
      </c>
      <c r="I21" s="11">
        <v>105577.88263781986</v>
      </c>
      <c r="J21" s="11">
        <v>111713.39223682671</v>
      </c>
      <c r="K21" s="11">
        <v>119403.1427718034</v>
      </c>
      <c r="L21" s="11">
        <v>126087.08793162102</v>
      </c>
      <c r="M21" s="11">
        <v>133307.36017272304</v>
      </c>
      <c r="N21" s="11">
        <v>141424.87836626038</v>
      </c>
      <c r="O21" s="11">
        <v>149562.81578928878</v>
      </c>
      <c r="P21" s="11">
        <v>158575.79916286282</v>
      </c>
      <c r="Q21" s="11">
        <v>168577.24110746692</v>
      </c>
      <c r="R21" s="11">
        <v>180113.85131380055</v>
      </c>
      <c r="S21" s="11">
        <v>191049.31820563896</v>
      </c>
      <c r="T21" s="11">
        <v>202328.26859341835</v>
      </c>
      <c r="U21" s="11">
        <v>216519.68776263314</v>
      </c>
      <c r="V21" s="11">
        <v>232440.09466829686</v>
      </c>
      <c r="W21" s="11">
        <v>248287.17050722399</v>
      </c>
      <c r="X21" s="11">
        <v>269495.16477194097</v>
      </c>
    </row>
    <row r="22" spans="2:31" x14ac:dyDescent="0.35">
      <c r="C22" s="10" t="s">
        <v>9</v>
      </c>
      <c r="D22" s="11">
        <v>110510.12564182792</v>
      </c>
      <c r="E22" s="11">
        <v>111199.52222583519</v>
      </c>
      <c r="F22" s="11">
        <v>111891.30720440712</v>
      </c>
      <c r="G22" s="11">
        <v>112585.60631442169</v>
      </c>
      <c r="H22" s="11">
        <v>113282.54934189039</v>
      </c>
      <c r="I22" s="11">
        <v>113982.26748659713</v>
      </c>
      <c r="J22" s="11">
        <v>114675.41996437647</v>
      </c>
      <c r="K22" s="11">
        <v>114825.60597882443</v>
      </c>
      <c r="L22" s="11">
        <v>114965.81220800457</v>
      </c>
      <c r="M22" s="11">
        <v>115105.56289649091</v>
      </c>
      <c r="N22" s="11">
        <v>115234.72052212455</v>
      </c>
      <c r="O22" s="11">
        <v>115110.69651590864</v>
      </c>
      <c r="P22" s="11">
        <v>115197.47399472112</v>
      </c>
      <c r="Q22" s="11">
        <v>115282.92792787281</v>
      </c>
      <c r="R22" s="11">
        <v>115356.45571134458</v>
      </c>
      <c r="S22" s="11">
        <v>115450.06798984201</v>
      </c>
      <c r="T22" s="11">
        <v>115531.86114769155</v>
      </c>
      <c r="U22" s="11">
        <v>115612.54493937339</v>
      </c>
      <c r="V22" s="11">
        <v>115680.88384538896</v>
      </c>
      <c r="W22" s="11">
        <v>115770.82450772567</v>
      </c>
      <c r="X22" s="11">
        <v>115839.86066936316</v>
      </c>
    </row>
    <row r="23" spans="2:31" x14ac:dyDescent="0.35">
      <c r="C23" s="10" t="s">
        <v>10</v>
      </c>
      <c r="D23" s="11">
        <v>646579.54691287701</v>
      </c>
      <c r="E23" s="11">
        <v>552552.74728655932</v>
      </c>
      <c r="F23" s="11">
        <v>515365.93721587595</v>
      </c>
      <c r="G23" s="11">
        <v>478256.72514011082</v>
      </c>
      <c r="H23" s="11">
        <v>441155.84623627551</v>
      </c>
      <c r="I23" s="11">
        <v>404057.4987517444</v>
      </c>
      <c r="J23" s="11">
        <v>366955.85116643662</v>
      </c>
      <c r="K23" s="11">
        <v>336388.1009215677</v>
      </c>
      <c r="L23" s="11">
        <v>301094.20923917869</v>
      </c>
      <c r="M23" s="11">
        <v>265833.9916037622</v>
      </c>
      <c r="N23" s="11">
        <v>231166.91589901099</v>
      </c>
      <c r="O23" s="11">
        <v>146258.8664368919</v>
      </c>
      <c r="P23" s="11">
        <v>131254.41085023843</v>
      </c>
      <c r="Q23" s="11">
        <v>117968.99581532352</v>
      </c>
      <c r="R23" s="11">
        <v>104706.85764810527</v>
      </c>
      <c r="S23" s="11">
        <v>91464.301334327727</v>
      </c>
      <c r="T23" s="11">
        <v>78237.611291865003</v>
      </c>
      <c r="U23" s="11">
        <v>67785.495633226354</v>
      </c>
      <c r="V23" s="11">
        <v>57341.737237185502</v>
      </c>
      <c r="W23" s="11">
        <v>46902.534360444479</v>
      </c>
      <c r="X23" s="11">
        <v>36464.048045720061</v>
      </c>
    </row>
    <row r="24" spans="2:31" x14ac:dyDescent="0.35">
      <c r="C24" s="12" t="s">
        <v>11</v>
      </c>
      <c r="D24" s="13">
        <v>1333970.2132847097</v>
      </c>
      <c r="E24" s="13">
        <v>1248343.129591936</v>
      </c>
      <c r="F24" s="13">
        <v>1242829.9072514526</v>
      </c>
      <c r="G24" s="13">
        <v>1234715.0245455317</v>
      </c>
      <c r="H24" s="13">
        <v>1234437.0864133972</v>
      </c>
      <c r="I24" s="13">
        <v>1231111.0895109193</v>
      </c>
      <c r="J24" s="13">
        <v>1243069.104769476</v>
      </c>
      <c r="K24" s="13">
        <v>1262878.6911129162</v>
      </c>
      <c r="L24" s="13">
        <v>1280676.709433679</v>
      </c>
      <c r="M24" s="13">
        <v>1301589.405115095</v>
      </c>
      <c r="N24" s="13">
        <v>1295688.4679297155</v>
      </c>
      <c r="O24" s="13">
        <v>1252704.3437105159</v>
      </c>
      <c r="P24" s="13">
        <v>1282280.3091869096</v>
      </c>
      <c r="Q24" s="13">
        <v>1317178.7835318691</v>
      </c>
      <c r="R24" s="13">
        <v>1354206.4697086664</v>
      </c>
      <c r="S24" s="13">
        <v>1392369.8809835461</v>
      </c>
      <c r="T24" s="13">
        <v>1450927.9684867058</v>
      </c>
      <c r="U24" s="13">
        <v>1518998.902474079</v>
      </c>
      <c r="V24" s="13">
        <v>1592865.2974278592</v>
      </c>
      <c r="W24" s="13">
        <v>1670825.1821933098</v>
      </c>
      <c r="X24" s="13">
        <v>1759214.1139820984</v>
      </c>
    </row>
    <row r="27" spans="2:31" x14ac:dyDescent="0.35">
      <c r="D27" s="10">
        <v>2010</v>
      </c>
      <c r="E27" s="10">
        <f>D27+1</f>
        <v>2011</v>
      </c>
      <c r="F27" s="10">
        <f t="shared" ref="F27:X27" si="2">E27+1</f>
        <v>2012</v>
      </c>
      <c r="G27" s="10">
        <f t="shared" si="2"/>
        <v>2013</v>
      </c>
      <c r="H27" s="10">
        <f t="shared" si="2"/>
        <v>2014</v>
      </c>
      <c r="I27" s="10">
        <f t="shared" si="2"/>
        <v>2015</v>
      </c>
      <c r="J27" s="10">
        <f t="shared" si="2"/>
        <v>2016</v>
      </c>
      <c r="K27" s="10">
        <f t="shared" si="2"/>
        <v>2017</v>
      </c>
      <c r="L27" s="10">
        <f t="shared" si="2"/>
        <v>2018</v>
      </c>
      <c r="M27" s="10">
        <f t="shared" si="2"/>
        <v>2019</v>
      </c>
      <c r="N27" s="10">
        <f t="shared" si="2"/>
        <v>2020</v>
      </c>
      <c r="O27" s="10">
        <f t="shared" si="2"/>
        <v>2021</v>
      </c>
      <c r="P27" s="10">
        <f t="shared" si="2"/>
        <v>2022</v>
      </c>
      <c r="Q27" s="10">
        <f t="shared" si="2"/>
        <v>2023</v>
      </c>
      <c r="R27" s="10">
        <f t="shared" si="2"/>
        <v>2024</v>
      </c>
      <c r="S27" s="10">
        <f t="shared" si="2"/>
        <v>2025</v>
      </c>
      <c r="T27" s="10">
        <f t="shared" si="2"/>
        <v>2026</v>
      </c>
      <c r="U27" s="10">
        <f t="shared" si="2"/>
        <v>2027</v>
      </c>
      <c r="V27" s="10">
        <f t="shared" si="2"/>
        <v>2028</v>
      </c>
      <c r="W27" s="10">
        <f t="shared" si="2"/>
        <v>2029</v>
      </c>
      <c r="X27" s="10">
        <f t="shared" si="2"/>
        <v>2030</v>
      </c>
    </row>
    <row r="28" spans="2:31" x14ac:dyDescent="0.35">
      <c r="C28" s="10" t="s">
        <v>1</v>
      </c>
      <c r="D28" s="11">
        <v>1334186.4357080348</v>
      </c>
      <c r="E28" s="11">
        <v>1476106.1171732035</v>
      </c>
      <c r="F28" s="11">
        <v>1506405.4397001774</v>
      </c>
      <c r="G28" s="11">
        <v>1536805.0676205007</v>
      </c>
      <c r="H28" s="11">
        <v>1576545.043657335</v>
      </c>
      <c r="I28" s="11">
        <v>1614835.8152452498</v>
      </c>
      <c r="J28" s="11">
        <v>1678013.0548600932</v>
      </c>
      <c r="K28" s="11">
        <v>1749077.6537950796</v>
      </c>
      <c r="L28" s="11">
        <v>1824018.7954055362</v>
      </c>
      <c r="M28" s="11">
        <v>1905356.9750634935</v>
      </c>
      <c r="N28" s="11">
        <v>1998796.5792328394</v>
      </c>
      <c r="O28" s="11">
        <v>2030118.2376574141</v>
      </c>
      <c r="P28" s="11">
        <v>2104462.0382917603</v>
      </c>
      <c r="Q28" s="11">
        <v>2184750.2871048972</v>
      </c>
      <c r="R28" s="11">
        <v>2271552.9179553567</v>
      </c>
      <c r="S28" s="11">
        <v>2362889.2499516164</v>
      </c>
      <c r="T28" s="11">
        <v>2451570.4076627274</v>
      </c>
      <c r="U28" s="11">
        <v>2546152.6665510219</v>
      </c>
      <c r="V28" s="11">
        <v>2647119.1628080592</v>
      </c>
      <c r="W28" s="11">
        <v>2753026.3230392034</v>
      </c>
      <c r="X28" s="11">
        <v>2869751.1305857301</v>
      </c>
      <c r="Y28" s="11"/>
      <c r="Z28" s="11"/>
      <c r="AA28" s="11"/>
      <c r="AB28" s="11"/>
      <c r="AC28" s="11"/>
      <c r="AD28" s="11"/>
      <c r="AE28" s="11"/>
    </row>
    <row r="29" spans="2:31" x14ac:dyDescent="0.35">
      <c r="C29" s="10" t="s">
        <v>12</v>
      </c>
      <c r="D29" s="11">
        <v>1334126.8012312748</v>
      </c>
      <c r="E29" s="11">
        <v>1321345.4439525285</v>
      </c>
      <c r="F29" s="11">
        <v>1329764.9905970674</v>
      </c>
      <c r="G29" s="11">
        <v>1338393.0322537143</v>
      </c>
      <c r="H29" s="11">
        <v>1356098.3792078132</v>
      </c>
      <c r="I29" s="11">
        <v>1371835.1249862306</v>
      </c>
      <c r="J29" s="11">
        <v>1399848.4802626753</v>
      </c>
      <c r="K29" s="11">
        <v>1436125.1285232226</v>
      </c>
      <c r="L29" s="11">
        <v>1471301.8330368372</v>
      </c>
      <c r="M29" s="11">
        <v>1509656.9212203985</v>
      </c>
      <c r="N29" s="11">
        <v>1553750.0374178076</v>
      </c>
      <c r="O29" s="11">
        <v>1542288.3809213282</v>
      </c>
      <c r="P29" s="11">
        <v>1574845.2819054425</v>
      </c>
      <c r="Q29" s="11">
        <v>1609560.4381116757</v>
      </c>
      <c r="R29" s="11">
        <v>1648156.4277656409</v>
      </c>
      <c r="S29" s="11">
        <v>1688482.2218207191</v>
      </c>
      <c r="T29" s="11">
        <v>1747375.0170324808</v>
      </c>
      <c r="U29" s="11">
        <v>1811699.7530629139</v>
      </c>
      <c r="V29" s="11">
        <v>1881873.0069095714</v>
      </c>
      <c r="W29" s="11">
        <v>1956365.8362647234</v>
      </c>
      <c r="X29" s="11">
        <v>2035795.6819833168</v>
      </c>
      <c r="Y29" s="11"/>
      <c r="Z29" s="11"/>
      <c r="AA29" s="11"/>
      <c r="AB29" s="11"/>
      <c r="AC29" s="11"/>
      <c r="AD29" s="11"/>
      <c r="AE29" s="11"/>
    </row>
    <row r="30" spans="2:31" x14ac:dyDescent="0.35">
      <c r="C30" s="10" t="s">
        <v>3</v>
      </c>
      <c r="D30" s="11">
        <v>1333970.2132847097</v>
      </c>
      <c r="E30" s="11">
        <v>1248343.129591936</v>
      </c>
      <c r="F30" s="11">
        <v>1242829.9072514526</v>
      </c>
      <c r="G30" s="11">
        <v>1234715.0245455317</v>
      </c>
      <c r="H30" s="11">
        <v>1234437.0864133972</v>
      </c>
      <c r="I30" s="11">
        <v>1231111.0895109193</v>
      </c>
      <c r="J30" s="11">
        <v>1243069.104769476</v>
      </c>
      <c r="K30" s="11">
        <v>1262878.6911129162</v>
      </c>
      <c r="L30" s="11">
        <v>1280676.709433679</v>
      </c>
      <c r="M30" s="11">
        <v>1301589.405115095</v>
      </c>
      <c r="N30" s="11">
        <v>1295688.4679297155</v>
      </c>
      <c r="O30" s="11">
        <v>1252704.3437105159</v>
      </c>
      <c r="P30" s="11">
        <v>1282280.3091869096</v>
      </c>
      <c r="Q30" s="11">
        <v>1317178.7835318691</v>
      </c>
      <c r="R30" s="11">
        <v>1354206.4697086664</v>
      </c>
      <c r="S30" s="11">
        <v>1392369.8809835461</v>
      </c>
      <c r="T30" s="11">
        <v>1450927.9684867058</v>
      </c>
      <c r="U30" s="11">
        <v>1518998.902474079</v>
      </c>
      <c r="V30" s="11">
        <v>1592865.2974278592</v>
      </c>
      <c r="W30" s="11">
        <v>1670825.1821933098</v>
      </c>
      <c r="X30" s="11">
        <v>1759214.1139820984</v>
      </c>
      <c r="Y30" s="11"/>
      <c r="Z30" s="11"/>
      <c r="AA30" s="11"/>
      <c r="AB30" s="11"/>
      <c r="AC30" s="11"/>
      <c r="AD30" s="11"/>
      <c r="AE30" s="11"/>
    </row>
    <row r="31" spans="2:31" x14ac:dyDescent="0.35">
      <c r="C31" s="10" t="s">
        <v>13</v>
      </c>
      <c r="D31" s="10">
        <v>814.64400000000001</v>
      </c>
      <c r="E31" s="10">
        <v>937.09500000000003</v>
      </c>
      <c r="F31" s="10">
        <v>1354.32</v>
      </c>
      <c r="G31" s="10">
        <v>1227.8530000000001</v>
      </c>
      <c r="H31" s="10">
        <v>1635.1859999999999</v>
      </c>
      <c r="I31" s="10">
        <v>2339.6509999999998</v>
      </c>
      <c r="J31" s="10">
        <v>1295.739</v>
      </c>
      <c r="K31" s="10">
        <v>1313.8779999999999</v>
      </c>
      <c r="L31" s="10">
        <v>1592.7080000000001</v>
      </c>
      <c r="M31" s="10">
        <v>1843.0840000000001</v>
      </c>
      <c r="N31" s="10">
        <v>1050.412</v>
      </c>
      <c r="O31" s="10">
        <v>1140.74297</v>
      </c>
    </row>
    <row r="34" spans="3:31" ht="20" customHeight="1" x14ac:dyDescent="0.35">
      <c r="C34" s="14"/>
      <c r="D34" s="15">
        <v>2010</v>
      </c>
      <c r="E34" s="15">
        <f>D34+1</f>
        <v>2011</v>
      </c>
      <c r="F34" s="15">
        <f t="shared" ref="F34:X34" si="3">E34+1</f>
        <v>2012</v>
      </c>
      <c r="G34" s="15">
        <f t="shared" si="3"/>
        <v>2013</v>
      </c>
      <c r="H34" s="15">
        <f t="shared" si="3"/>
        <v>2014</v>
      </c>
      <c r="I34" s="15">
        <f t="shared" si="3"/>
        <v>2015</v>
      </c>
      <c r="J34" s="15">
        <f t="shared" si="3"/>
        <v>2016</v>
      </c>
      <c r="K34" s="15">
        <f t="shared" si="3"/>
        <v>2017</v>
      </c>
      <c r="L34" s="15">
        <f t="shared" si="3"/>
        <v>2018</v>
      </c>
      <c r="M34" s="15">
        <f t="shared" si="3"/>
        <v>2019</v>
      </c>
      <c r="N34" s="15">
        <f t="shared" si="3"/>
        <v>2020</v>
      </c>
      <c r="O34" s="15">
        <f t="shared" si="3"/>
        <v>2021</v>
      </c>
      <c r="P34" s="15">
        <f t="shared" si="3"/>
        <v>2022</v>
      </c>
      <c r="Q34" s="15">
        <f t="shared" si="3"/>
        <v>2023</v>
      </c>
      <c r="R34" s="15">
        <f t="shared" si="3"/>
        <v>2024</v>
      </c>
      <c r="S34" s="15">
        <f t="shared" si="3"/>
        <v>2025</v>
      </c>
      <c r="T34" s="15">
        <f t="shared" si="3"/>
        <v>2026</v>
      </c>
      <c r="U34" s="15">
        <f t="shared" si="3"/>
        <v>2027</v>
      </c>
      <c r="V34" s="15">
        <f t="shared" si="3"/>
        <v>2028</v>
      </c>
      <c r="W34" s="15">
        <f t="shared" si="3"/>
        <v>2029</v>
      </c>
      <c r="X34" s="15">
        <f t="shared" si="3"/>
        <v>2030</v>
      </c>
    </row>
    <row r="35" spans="3:31" ht="18" customHeight="1" x14ac:dyDescent="0.35">
      <c r="C35" s="16" t="s">
        <v>1</v>
      </c>
      <c r="D35" s="17">
        <f>D28/1000</f>
        <v>1334.1864357080349</v>
      </c>
      <c r="E35" s="17">
        <f t="shared" ref="E35:X35" si="4">E28/1000</f>
        <v>1476.1061171732035</v>
      </c>
      <c r="F35" s="17">
        <f t="shared" si="4"/>
        <v>1506.4054397001773</v>
      </c>
      <c r="G35" s="17">
        <f t="shared" si="4"/>
        <v>1536.8050676205007</v>
      </c>
      <c r="H35" s="17">
        <f t="shared" si="4"/>
        <v>1576.5450436573351</v>
      </c>
      <c r="I35" s="17">
        <f t="shared" si="4"/>
        <v>1614.8358152452497</v>
      </c>
      <c r="J35" s="17">
        <f t="shared" si="4"/>
        <v>1678.0130548600932</v>
      </c>
      <c r="K35" s="17">
        <f t="shared" si="4"/>
        <v>1749.0776537950796</v>
      </c>
      <c r="L35" s="17">
        <f t="shared" si="4"/>
        <v>1824.0187954055361</v>
      </c>
      <c r="M35" s="17">
        <f t="shared" si="4"/>
        <v>1905.3569750634936</v>
      </c>
      <c r="N35" s="17">
        <f t="shared" si="4"/>
        <v>1998.7965792328393</v>
      </c>
      <c r="O35" s="17">
        <f t="shared" si="4"/>
        <v>2030.1182376574141</v>
      </c>
      <c r="P35" s="17">
        <f t="shared" si="4"/>
        <v>2104.4620382917601</v>
      </c>
      <c r="Q35" s="17">
        <f t="shared" si="4"/>
        <v>2184.7502871048973</v>
      </c>
      <c r="R35" s="17">
        <f t="shared" si="4"/>
        <v>2271.5529179553569</v>
      </c>
      <c r="S35" s="17">
        <f t="shared" si="4"/>
        <v>2362.8892499516164</v>
      </c>
      <c r="T35" s="17">
        <f t="shared" si="4"/>
        <v>2451.5704076627276</v>
      </c>
      <c r="U35" s="17">
        <f t="shared" si="4"/>
        <v>2546.1526665510219</v>
      </c>
      <c r="V35" s="17">
        <f t="shared" si="4"/>
        <v>2647.1191628080592</v>
      </c>
      <c r="W35" s="17">
        <f t="shared" si="4"/>
        <v>2753.0263230392034</v>
      </c>
      <c r="X35" s="17">
        <f t="shared" si="4"/>
        <v>2869.7511305857302</v>
      </c>
      <c r="Y35" s="11"/>
      <c r="Z35" s="11"/>
      <c r="AA35" s="11"/>
      <c r="AB35" s="11"/>
      <c r="AC35" s="11"/>
      <c r="AD35" s="11"/>
      <c r="AE35" s="11"/>
    </row>
    <row r="36" spans="3:31" ht="18" customHeight="1" x14ac:dyDescent="0.35">
      <c r="C36" s="16" t="s">
        <v>12</v>
      </c>
      <c r="D36" s="17">
        <f>D29/1000</f>
        <v>1334.1268012312748</v>
      </c>
      <c r="E36" s="17">
        <f t="shared" ref="E36:X36" si="5">E29/1000</f>
        <v>1321.3454439525285</v>
      </c>
      <c r="F36" s="17">
        <f t="shared" si="5"/>
        <v>1329.7649905970675</v>
      </c>
      <c r="G36" s="17">
        <f t="shared" si="5"/>
        <v>1338.3930322537142</v>
      </c>
      <c r="H36" s="17">
        <f t="shared" si="5"/>
        <v>1356.0983792078132</v>
      </c>
      <c r="I36" s="17">
        <f t="shared" si="5"/>
        <v>1371.8351249862305</v>
      </c>
      <c r="J36" s="17">
        <f t="shared" si="5"/>
        <v>1399.8484802626754</v>
      </c>
      <c r="K36" s="17">
        <f t="shared" si="5"/>
        <v>1436.1251285232227</v>
      </c>
      <c r="L36" s="17">
        <f t="shared" si="5"/>
        <v>1471.3018330368373</v>
      </c>
      <c r="M36" s="17">
        <f t="shared" si="5"/>
        <v>1509.6569212203985</v>
      </c>
      <c r="N36" s="17">
        <f t="shared" si="5"/>
        <v>1553.7500374178076</v>
      </c>
      <c r="O36" s="17">
        <f t="shared" si="5"/>
        <v>1542.2883809213281</v>
      </c>
      <c r="P36" s="17">
        <f t="shared" si="5"/>
        <v>1574.8452819054426</v>
      </c>
      <c r="Q36" s="17">
        <f t="shared" si="5"/>
        <v>1609.5604381116757</v>
      </c>
      <c r="R36" s="17">
        <f t="shared" si="5"/>
        <v>1648.156427765641</v>
      </c>
      <c r="S36" s="17">
        <f t="shared" si="5"/>
        <v>1688.4822218207191</v>
      </c>
      <c r="T36" s="17">
        <f t="shared" si="5"/>
        <v>1747.3750170324809</v>
      </c>
      <c r="U36" s="17">
        <f t="shared" si="5"/>
        <v>1811.6997530629139</v>
      </c>
      <c r="V36" s="17">
        <f t="shared" si="5"/>
        <v>1881.8730069095714</v>
      </c>
      <c r="W36" s="17">
        <f t="shared" si="5"/>
        <v>1956.3658362647234</v>
      </c>
      <c r="X36" s="17">
        <f t="shared" si="5"/>
        <v>2035.7956819833169</v>
      </c>
      <c r="Y36" s="11"/>
      <c r="Z36" s="11"/>
      <c r="AA36" s="11"/>
      <c r="AB36" s="11"/>
      <c r="AC36" s="11"/>
      <c r="AD36" s="11"/>
      <c r="AE36" s="11"/>
    </row>
    <row r="37" spans="3:31" ht="18" customHeight="1" x14ac:dyDescent="0.35">
      <c r="C37" s="16" t="s">
        <v>3</v>
      </c>
      <c r="D37" s="17">
        <f>D30/1000</f>
        <v>1333.9702132847096</v>
      </c>
      <c r="E37" s="17">
        <f t="shared" ref="E37:X37" si="6">E30/1000</f>
        <v>1248.3431295919361</v>
      </c>
      <c r="F37" s="17">
        <f t="shared" si="6"/>
        <v>1242.8299072514526</v>
      </c>
      <c r="G37" s="17">
        <f t="shared" si="6"/>
        <v>1234.7150245455318</v>
      </c>
      <c r="H37" s="17">
        <f t="shared" si="6"/>
        <v>1234.4370864133973</v>
      </c>
      <c r="I37" s="17">
        <f t="shared" si="6"/>
        <v>1231.1110895109193</v>
      </c>
      <c r="J37" s="17">
        <f t="shared" si="6"/>
        <v>1243.0691047694761</v>
      </c>
      <c r="K37" s="17">
        <f t="shared" si="6"/>
        <v>1262.8786911129162</v>
      </c>
      <c r="L37" s="17">
        <f t="shared" si="6"/>
        <v>1280.676709433679</v>
      </c>
      <c r="M37" s="17">
        <f t="shared" si="6"/>
        <v>1301.5894051150949</v>
      </c>
      <c r="N37" s="17">
        <f t="shared" si="6"/>
        <v>1295.6884679297154</v>
      </c>
      <c r="O37" s="17">
        <f t="shared" si="6"/>
        <v>1252.7043437105158</v>
      </c>
      <c r="P37" s="17">
        <f t="shared" si="6"/>
        <v>1282.2803091869096</v>
      </c>
      <c r="Q37" s="17">
        <f t="shared" si="6"/>
        <v>1317.1787835318692</v>
      </c>
      <c r="R37" s="17">
        <f t="shared" si="6"/>
        <v>1354.2064697086664</v>
      </c>
      <c r="S37" s="17">
        <f t="shared" si="6"/>
        <v>1392.3698809835462</v>
      </c>
      <c r="T37" s="17">
        <f t="shared" si="6"/>
        <v>1450.9279684867058</v>
      </c>
      <c r="U37" s="17">
        <f t="shared" si="6"/>
        <v>1518.9989024740792</v>
      </c>
      <c r="V37" s="17">
        <f t="shared" si="6"/>
        <v>1592.8652974278591</v>
      </c>
      <c r="W37" s="17">
        <f t="shared" si="6"/>
        <v>1670.8251821933097</v>
      </c>
      <c r="X37" s="17">
        <f t="shared" si="6"/>
        <v>1759.2141139820983</v>
      </c>
      <c r="Y37" s="11"/>
      <c r="Z37" s="11"/>
      <c r="AA37" s="11"/>
      <c r="AB37" s="11"/>
      <c r="AC37" s="11"/>
      <c r="AD37" s="11"/>
      <c r="AE37" s="11"/>
    </row>
    <row r="38" spans="3:31" ht="18" customHeight="1" x14ac:dyDescent="0.35">
      <c r="C38" s="16" t="s">
        <v>13</v>
      </c>
      <c r="D38" s="17">
        <v>814.64400000000001</v>
      </c>
      <c r="E38" s="17">
        <v>937.09500000000003</v>
      </c>
      <c r="F38" s="17">
        <v>1354.32</v>
      </c>
      <c r="G38" s="17">
        <v>1227.8530000000001</v>
      </c>
      <c r="H38" s="17">
        <v>1635.1860000000001</v>
      </c>
      <c r="I38" s="17">
        <v>2339.6509999999998</v>
      </c>
      <c r="J38" s="17">
        <v>1295.739</v>
      </c>
      <c r="K38" s="17">
        <v>1313.8780000000002</v>
      </c>
      <c r="L38" s="17">
        <v>1592.7080000000001</v>
      </c>
      <c r="M38" s="17">
        <v>1843.0839999999998</v>
      </c>
      <c r="N38" s="17">
        <v>1053.6890000000001</v>
      </c>
      <c r="O38" s="17">
        <v>1140.73297</v>
      </c>
      <c r="P38" s="18"/>
      <c r="Q38" s="18"/>
      <c r="R38" s="18"/>
      <c r="S38" s="18"/>
      <c r="T38" s="18"/>
      <c r="U38" s="18"/>
      <c r="V38" s="18"/>
      <c r="W38" s="18"/>
      <c r="X38" s="18"/>
    </row>
    <row r="84" spans="3:10" ht="14.5" thickBot="1" x14ac:dyDescent="0.4">
      <c r="C84" s="10" t="s">
        <v>15</v>
      </c>
    </row>
    <row r="85" spans="3:10" ht="20" customHeight="1" x14ac:dyDescent="0.35">
      <c r="C85" s="19"/>
      <c r="D85" s="20" t="s">
        <v>4</v>
      </c>
      <c r="E85" s="20" t="s">
        <v>5</v>
      </c>
      <c r="F85" s="20" t="s">
        <v>7</v>
      </c>
      <c r="G85" s="20" t="s">
        <v>8</v>
      </c>
      <c r="H85" s="20" t="s">
        <v>14</v>
      </c>
      <c r="I85" s="20" t="s">
        <v>6</v>
      </c>
      <c r="J85" s="20" t="s">
        <v>11</v>
      </c>
    </row>
    <row r="86" spans="3:10" x14ac:dyDescent="0.35">
      <c r="C86" s="21">
        <v>2000</v>
      </c>
      <c r="D86" s="17">
        <v>317.60899999999998</v>
      </c>
      <c r="E86" s="17">
        <v>42.92</v>
      </c>
      <c r="F86" s="17">
        <v>84.537000000000006</v>
      </c>
      <c r="G86" s="17">
        <v>502.56400000000002</v>
      </c>
      <c r="H86" s="17">
        <v>29.795999999999999</v>
      </c>
      <c r="I86" s="17">
        <v>62.191000000000003</v>
      </c>
      <c r="J86" s="17">
        <f>SUM(I86+H86+G86+F86+E86+D86)</f>
        <v>1039.617</v>
      </c>
    </row>
    <row r="87" spans="3:10" x14ac:dyDescent="0.35">
      <c r="C87" s="21">
        <v>2001</v>
      </c>
      <c r="D87" s="17">
        <v>341.91899999999998</v>
      </c>
      <c r="E87" s="17">
        <v>48.314</v>
      </c>
      <c r="F87" s="17">
        <v>82.786000000000001</v>
      </c>
      <c r="G87" s="17">
        <v>-144.32900000000001</v>
      </c>
      <c r="H87" s="17">
        <v>91.099000000000004</v>
      </c>
      <c r="I87" s="17">
        <v>64.856999999999999</v>
      </c>
      <c r="J87" s="17">
        <f t="shared" ref="J87:J107" si="7">SUM(I87+H87+G87+F87+E87+D87)</f>
        <v>484.64599999999996</v>
      </c>
    </row>
    <row r="88" spans="3:10" x14ac:dyDescent="0.35">
      <c r="C88" s="21">
        <v>2002</v>
      </c>
      <c r="D88" s="17">
        <v>349.48500000000001</v>
      </c>
      <c r="E88" s="17">
        <v>41.710999999999999</v>
      </c>
      <c r="F88" s="17">
        <v>83.269000000000005</v>
      </c>
      <c r="G88" s="17">
        <v>-119.03</v>
      </c>
      <c r="H88" s="17">
        <v>278.983</v>
      </c>
      <c r="I88" s="17">
        <v>67.415000000000006</v>
      </c>
      <c r="J88" s="17">
        <f t="shared" si="7"/>
        <v>701.83300000000008</v>
      </c>
    </row>
    <row r="89" spans="3:10" x14ac:dyDescent="0.35">
      <c r="C89" s="21">
        <v>2003</v>
      </c>
      <c r="D89" s="17">
        <v>378.05</v>
      </c>
      <c r="E89" s="17">
        <v>41.454000000000001</v>
      </c>
      <c r="F89" s="17">
        <v>86.165999999999997</v>
      </c>
      <c r="G89" s="17">
        <v>-120.43300000000001</v>
      </c>
      <c r="H89" s="17">
        <v>95.688999999999993</v>
      </c>
      <c r="I89" s="17">
        <v>70.155000000000001</v>
      </c>
      <c r="J89" s="17">
        <f t="shared" si="7"/>
        <v>551.08100000000002</v>
      </c>
    </row>
    <row r="90" spans="3:10" x14ac:dyDescent="0.35">
      <c r="C90" s="21">
        <v>2004</v>
      </c>
      <c r="D90" s="17">
        <v>380.43400000000003</v>
      </c>
      <c r="E90" s="17">
        <v>43.201999999999998</v>
      </c>
      <c r="F90" s="17">
        <v>85.948999999999998</v>
      </c>
      <c r="G90" s="17">
        <v>17.062000000000001</v>
      </c>
      <c r="H90" s="17">
        <v>319.95</v>
      </c>
      <c r="I90" s="17">
        <v>71.069999999999993</v>
      </c>
      <c r="J90" s="17">
        <f t="shared" si="7"/>
        <v>917.66699999999992</v>
      </c>
    </row>
    <row r="91" spans="3:10" x14ac:dyDescent="0.35">
      <c r="C91" s="21">
        <v>2005</v>
      </c>
      <c r="D91" s="17">
        <v>376.988</v>
      </c>
      <c r="E91" s="17">
        <v>42.348999999999997</v>
      </c>
      <c r="F91" s="17">
        <v>87.411000000000001</v>
      </c>
      <c r="G91" s="17">
        <v>33.119</v>
      </c>
      <c r="H91" s="17">
        <v>360.11700000000002</v>
      </c>
      <c r="I91" s="17">
        <v>72.870999999999995</v>
      </c>
      <c r="J91" s="17">
        <f t="shared" si="7"/>
        <v>972.85500000000002</v>
      </c>
    </row>
    <row r="92" spans="3:10" x14ac:dyDescent="0.35">
      <c r="C92" s="21">
        <v>2006</v>
      </c>
      <c r="D92" s="17">
        <v>386.1</v>
      </c>
      <c r="E92" s="17">
        <v>38.68</v>
      </c>
      <c r="F92" s="17">
        <v>88.692999999999998</v>
      </c>
      <c r="G92" s="17">
        <v>92.186999999999998</v>
      </c>
      <c r="H92" s="17">
        <v>1053.0830000000001</v>
      </c>
      <c r="I92" s="17">
        <v>78.373000000000005</v>
      </c>
      <c r="J92" s="17">
        <f t="shared" si="7"/>
        <v>1737.116</v>
      </c>
    </row>
    <row r="93" spans="3:10" x14ac:dyDescent="0.35">
      <c r="C93" s="21">
        <v>2007</v>
      </c>
      <c r="D93" s="17">
        <v>402.98899999999998</v>
      </c>
      <c r="E93" s="17">
        <v>35.948</v>
      </c>
      <c r="F93" s="17">
        <v>91.756</v>
      </c>
      <c r="G93" s="17">
        <v>161.79900000000001</v>
      </c>
      <c r="H93" s="17">
        <v>133.203</v>
      </c>
      <c r="I93" s="17">
        <v>78.328999999999994</v>
      </c>
      <c r="J93" s="17">
        <f t="shared" si="7"/>
        <v>904.02399999999989</v>
      </c>
    </row>
    <row r="94" spans="3:10" x14ac:dyDescent="0.35">
      <c r="C94" s="21">
        <v>2008</v>
      </c>
      <c r="D94" s="17">
        <v>391.78399999999999</v>
      </c>
      <c r="E94" s="17">
        <v>36.526000000000003</v>
      </c>
      <c r="F94" s="17">
        <v>90.616</v>
      </c>
      <c r="G94" s="17">
        <v>157.34299999999999</v>
      </c>
      <c r="H94" s="17">
        <v>68.260999999999996</v>
      </c>
      <c r="I94" s="17">
        <v>78.826999999999998</v>
      </c>
      <c r="J94" s="17">
        <f t="shared" si="7"/>
        <v>823.35699999999997</v>
      </c>
    </row>
    <row r="95" spans="3:10" x14ac:dyDescent="0.35">
      <c r="C95" s="21">
        <v>2009</v>
      </c>
      <c r="D95" s="17">
        <v>405.65300000000002</v>
      </c>
      <c r="E95" s="17">
        <v>37.566000000000003</v>
      </c>
      <c r="F95" s="17">
        <v>93.956000000000003</v>
      </c>
      <c r="G95" s="17">
        <v>268.54899999999998</v>
      </c>
      <c r="H95" s="17">
        <v>338.65800000000002</v>
      </c>
      <c r="I95" s="17">
        <v>81.575999999999993</v>
      </c>
      <c r="J95" s="17">
        <f t="shared" si="7"/>
        <v>1225.9580000000001</v>
      </c>
    </row>
    <row r="96" spans="3:10" x14ac:dyDescent="0.35">
      <c r="C96" s="21">
        <v>2010</v>
      </c>
      <c r="D96" s="22">
        <v>434.71499999999997</v>
      </c>
      <c r="E96" s="22">
        <v>35.731999999999999</v>
      </c>
      <c r="F96" s="22">
        <v>96.954999999999998</v>
      </c>
      <c r="G96" s="22">
        <v>73.343000000000004</v>
      </c>
      <c r="H96" s="22">
        <v>86.132999999999996</v>
      </c>
      <c r="I96" s="22">
        <v>87.766000000000005</v>
      </c>
      <c r="J96" s="17">
        <f t="shared" si="7"/>
        <v>814.64400000000001</v>
      </c>
    </row>
    <row r="97" spans="3:24" x14ac:dyDescent="0.35">
      <c r="C97" s="21">
        <v>2011</v>
      </c>
      <c r="D97" s="22">
        <v>454.48399999999998</v>
      </c>
      <c r="E97" s="22">
        <v>34.600999999999999</v>
      </c>
      <c r="F97" s="22">
        <v>102.979</v>
      </c>
      <c r="G97" s="22">
        <v>126.38800000000001</v>
      </c>
      <c r="H97" s="22">
        <v>131.70699999999999</v>
      </c>
      <c r="I97" s="22">
        <v>86.936000000000007</v>
      </c>
      <c r="J97" s="17">
        <f t="shared" si="7"/>
        <v>937.09500000000003</v>
      </c>
    </row>
    <row r="98" spans="3:24" x14ac:dyDescent="0.35">
      <c r="C98" s="21">
        <v>2012</v>
      </c>
      <c r="D98" s="22">
        <v>477.85</v>
      </c>
      <c r="E98" s="22">
        <v>38.843000000000004</v>
      </c>
      <c r="F98" s="22">
        <v>101.693</v>
      </c>
      <c r="G98" s="22">
        <v>259.93799999999999</v>
      </c>
      <c r="H98" s="22">
        <v>386.78699999999998</v>
      </c>
      <c r="I98" s="22">
        <v>89.209000000000003</v>
      </c>
      <c r="J98" s="17">
        <f t="shared" si="7"/>
        <v>1354.32</v>
      </c>
    </row>
    <row r="99" spans="3:24" x14ac:dyDescent="0.35">
      <c r="C99" s="21">
        <v>2013</v>
      </c>
      <c r="D99" s="22">
        <v>496.03</v>
      </c>
      <c r="E99" s="22">
        <v>37.874000000000002</v>
      </c>
      <c r="F99" s="22">
        <v>97.046000000000006</v>
      </c>
      <c r="G99" s="22">
        <v>381.483</v>
      </c>
      <c r="H99" s="22">
        <v>121.851</v>
      </c>
      <c r="I99" s="22">
        <v>93.569000000000003</v>
      </c>
      <c r="J99" s="17">
        <f t="shared" si="7"/>
        <v>1227.8530000000001</v>
      </c>
    </row>
    <row r="100" spans="3:24" x14ac:dyDescent="0.35">
      <c r="C100" s="21">
        <v>2014</v>
      </c>
      <c r="D100" s="22">
        <v>531.14200000000005</v>
      </c>
      <c r="E100" s="22">
        <v>45.996000000000002</v>
      </c>
      <c r="F100" s="22">
        <v>100.092</v>
      </c>
      <c r="G100" s="22">
        <v>231.84100000000001</v>
      </c>
      <c r="H100" s="22">
        <v>630.23099999999999</v>
      </c>
      <c r="I100" s="22">
        <v>95.884</v>
      </c>
      <c r="J100" s="17">
        <f t="shared" si="7"/>
        <v>1635.1860000000001</v>
      </c>
    </row>
    <row r="101" spans="3:24" x14ac:dyDescent="0.35">
      <c r="C101" s="21">
        <v>2015</v>
      </c>
      <c r="D101" s="22">
        <v>527.10299999999995</v>
      </c>
      <c r="E101" s="22">
        <v>48.744999999999997</v>
      </c>
      <c r="F101" s="22">
        <v>100.685</v>
      </c>
      <c r="G101" s="22">
        <v>742.84299999999996</v>
      </c>
      <c r="H101" s="22">
        <v>822.73599999999999</v>
      </c>
      <c r="I101" s="22">
        <v>97.539000000000001</v>
      </c>
      <c r="J101" s="17">
        <f t="shared" si="7"/>
        <v>2339.6509999999998</v>
      </c>
    </row>
    <row r="102" spans="3:24" x14ac:dyDescent="0.35">
      <c r="C102" s="21">
        <v>2016</v>
      </c>
      <c r="D102" s="22">
        <v>529.57600000000002</v>
      </c>
      <c r="E102" s="22">
        <v>53.765999999999998</v>
      </c>
      <c r="F102" s="22">
        <v>102.64</v>
      </c>
      <c r="G102" s="22">
        <v>417.38499999999999</v>
      </c>
      <c r="H102" s="22">
        <v>90.266999999999996</v>
      </c>
      <c r="I102" s="22">
        <v>102.105</v>
      </c>
      <c r="J102" s="17">
        <f t="shared" si="7"/>
        <v>1295.739</v>
      </c>
    </row>
    <row r="103" spans="3:24" x14ac:dyDescent="0.35">
      <c r="C103" s="21">
        <v>2017</v>
      </c>
      <c r="D103" s="22">
        <v>553.97400000000005</v>
      </c>
      <c r="E103" s="22">
        <v>57.085000000000001</v>
      </c>
      <c r="F103" s="22">
        <v>105.363</v>
      </c>
      <c r="G103" s="22">
        <v>476.005</v>
      </c>
      <c r="H103" s="22">
        <v>12.512</v>
      </c>
      <c r="I103" s="22">
        <v>108.93899999999999</v>
      </c>
      <c r="J103" s="17">
        <f t="shared" si="7"/>
        <v>1313.8780000000002</v>
      </c>
    </row>
    <row r="104" spans="3:24" x14ac:dyDescent="0.35">
      <c r="C104" s="21">
        <v>2018</v>
      </c>
      <c r="D104" s="22">
        <v>593.02700000000004</v>
      </c>
      <c r="E104" s="22">
        <v>57.481000000000002</v>
      </c>
      <c r="F104" s="22">
        <v>104.053</v>
      </c>
      <c r="G104" s="22">
        <v>602.18799999999999</v>
      </c>
      <c r="H104" s="22">
        <v>121.322</v>
      </c>
      <c r="I104" s="22">
        <v>114.637</v>
      </c>
      <c r="J104" s="17">
        <f t="shared" si="7"/>
        <v>1592.7080000000001</v>
      </c>
    </row>
    <row r="105" spans="3:24" x14ac:dyDescent="0.35">
      <c r="C105" s="21">
        <v>2019</v>
      </c>
      <c r="D105" s="22">
        <v>636.45299999999997</v>
      </c>
      <c r="E105" s="22">
        <v>58.173000000000002</v>
      </c>
      <c r="F105" s="22">
        <v>105.301</v>
      </c>
      <c r="G105" s="22">
        <v>466.39699999999999</v>
      </c>
      <c r="H105" s="22">
        <v>456.42700000000002</v>
      </c>
      <c r="I105" s="22">
        <v>120.333</v>
      </c>
      <c r="J105" s="17">
        <f t="shared" si="7"/>
        <v>1843.0839999999998</v>
      </c>
      <c r="K105" s="24">
        <f>G105+H105</f>
        <v>922.82400000000007</v>
      </c>
    </row>
    <row r="106" spans="3:24" x14ac:dyDescent="0.35">
      <c r="C106" s="21">
        <v>2020</v>
      </c>
      <c r="D106" s="22">
        <v>584.28399999999999</v>
      </c>
      <c r="E106" s="22">
        <v>57.194000000000003</v>
      </c>
      <c r="F106" s="22">
        <v>101.98</v>
      </c>
      <c r="G106" s="22">
        <v>164.97399999999999</v>
      </c>
      <c r="H106" s="22">
        <v>18.46</v>
      </c>
      <c r="I106" s="22">
        <v>126.797</v>
      </c>
      <c r="J106" s="17">
        <f t="shared" si="7"/>
        <v>1053.6890000000001</v>
      </c>
      <c r="K106" s="24">
        <f>H106+G106</f>
        <v>183.434</v>
      </c>
    </row>
    <row r="107" spans="3:24" x14ac:dyDescent="0.35">
      <c r="C107" s="21">
        <v>2021</v>
      </c>
      <c r="D107" s="22">
        <v>595.86</v>
      </c>
      <c r="E107" s="22">
        <v>59.38</v>
      </c>
      <c r="F107" s="22">
        <v>105.88</v>
      </c>
      <c r="G107" s="22">
        <v>225.79569000000001</v>
      </c>
      <c r="H107" s="22">
        <v>23.917279999999998</v>
      </c>
      <c r="I107" s="22">
        <v>129.9</v>
      </c>
      <c r="J107" s="17">
        <f t="shared" si="7"/>
        <v>1140.73297</v>
      </c>
      <c r="K107" s="24">
        <f>G107+H107</f>
        <v>249.71297000000001</v>
      </c>
    </row>
    <row r="108" spans="3:24" x14ac:dyDescent="0.35">
      <c r="G108" s="24"/>
      <c r="H108" s="24"/>
    </row>
    <row r="112" spans="3:24" ht="20" customHeight="1" x14ac:dyDescent="0.35">
      <c r="C112" s="14"/>
      <c r="D112" s="25">
        <v>2010</v>
      </c>
      <c r="E112" s="25">
        <f>D112+1</f>
        <v>2011</v>
      </c>
      <c r="F112" s="25">
        <f t="shared" ref="F112:X112" si="8">E112+1</f>
        <v>2012</v>
      </c>
      <c r="G112" s="25">
        <f t="shared" si="8"/>
        <v>2013</v>
      </c>
      <c r="H112" s="25">
        <f t="shared" si="8"/>
        <v>2014</v>
      </c>
      <c r="I112" s="25">
        <f t="shared" si="8"/>
        <v>2015</v>
      </c>
      <c r="J112" s="25">
        <f t="shared" si="8"/>
        <v>2016</v>
      </c>
      <c r="K112" s="25">
        <f t="shared" si="8"/>
        <v>2017</v>
      </c>
      <c r="L112" s="25">
        <f t="shared" si="8"/>
        <v>2018</v>
      </c>
      <c r="M112" s="25">
        <f t="shared" si="8"/>
        <v>2019</v>
      </c>
      <c r="N112" s="25">
        <f t="shared" si="8"/>
        <v>2020</v>
      </c>
      <c r="O112" s="25">
        <f t="shared" si="8"/>
        <v>2021</v>
      </c>
      <c r="P112" s="25">
        <f t="shared" si="8"/>
        <v>2022</v>
      </c>
      <c r="Q112" s="25">
        <f t="shared" si="8"/>
        <v>2023</v>
      </c>
      <c r="R112" s="25">
        <f t="shared" si="8"/>
        <v>2024</v>
      </c>
      <c r="S112" s="25">
        <f t="shared" si="8"/>
        <v>2025</v>
      </c>
      <c r="T112" s="25">
        <f t="shared" si="8"/>
        <v>2026</v>
      </c>
      <c r="U112" s="25">
        <f t="shared" si="8"/>
        <v>2027</v>
      </c>
      <c r="V112" s="25">
        <f t="shared" si="8"/>
        <v>2028</v>
      </c>
      <c r="W112" s="25">
        <f t="shared" si="8"/>
        <v>2029</v>
      </c>
      <c r="X112" s="25">
        <f t="shared" si="8"/>
        <v>2030</v>
      </c>
    </row>
    <row r="113" spans="3:24" ht="20" customHeight="1" x14ac:dyDescent="0.35">
      <c r="C113" s="23" t="s">
        <v>16</v>
      </c>
      <c r="D113" s="17">
        <v>1334.1864357080349</v>
      </c>
      <c r="E113" s="17">
        <v>1476.1061171732035</v>
      </c>
      <c r="F113" s="17">
        <v>1506.4054397001773</v>
      </c>
      <c r="G113" s="17">
        <v>1536.8050676205007</v>
      </c>
      <c r="H113" s="17">
        <v>1576.5450436573351</v>
      </c>
      <c r="I113" s="17">
        <v>1614.8358152452497</v>
      </c>
      <c r="J113" s="17">
        <v>1678.0130548600932</v>
      </c>
      <c r="K113" s="17">
        <v>1749.0776537950796</v>
      </c>
      <c r="L113" s="17">
        <v>1824.0187954055361</v>
      </c>
      <c r="M113" s="17">
        <v>1905.3569750634936</v>
      </c>
      <c r="N113" s="17">
        <v>1998.7965792328393</v>
      </c>
      <c r="O113" s="17">
        <f>O8/1000</f>
        <v>2030.5182376574144</v>
      </c>
      <c r="P113" s="17">
        <v>2104.4620382917601</v>
      </c>
      <c r="Q113" s="17">
        <v>2184.7502871048973</v>
      </c>
      <c r="R113" s="17">
        <v>2271.5529179553569</v>
      </c>
      <c r="S113" s="17">
        <v>2362.8892499516164</v>
      </c>
      <c r="T113" s="17">
        <v>2451.5704076627276</v>
      </c>
      <c r="U113" s="17">
        <v>2546.1526665510219</v>
      </c>
      <c r="V113" s="17">
        <v>2647.1191628080592</v>
      </c>
      <c r="W113" s="17">
        <v>2753.0263230392034</v>
      </c>
      <c r="X113" s="17">
        <v>2869.7511305857302</v>
      </c>
    </row>
    <row r="114" spans="3:24" ht="20" customHeight="1" x14ac:dyDescent="0.35">
      <c r="C114" s="23" t="s">
        <v>17</v>
      </c>
      <c r="D114" s="17">
        <v>1334.1268012312748</v>
      </c>
      <c r="E114" s="17">
        <v>1321.3454439525285</v>
      </c>
      <c r="F114" s="17">
        <v>1329.7649905970675</v>
      </c>
      <c r="G114" s="17">
        <v>1338.3930322537142</v>
      </c>
      <c r="H114" s="17">
        <v>1356.0983792078132</v>
      </c>
      <c r="I114" s="17">
        <v>1371.8351249862305</v>
      </c>
      <c r="J114" s="17">
        <v>1399.8484802626754</v>
      </c>
      <c r="K114" s="17">
        <v>1436.1251285232227</v>
      </c>
      <c r="L114" s="17">
        <v>1471.3018330368373</v>
      </c>
      <c r="M114" s="17">
        <v>1509.6569212203985</v>
      </c>
      <c r="N114" s="17">
        <v>1553.7500374178076</v>
      </c>
      <c r="O114" s="17">
        <v>1542.2883809213281</v>
      </c>
      <c r="P114" s="17">
        <v>1574.8452819054426</v>
      </c>
      <c r="Q114" s="17">
        <v>1609.5604381116757</v>
      </c>
      <c r="R114" s="17">
        <v>1648.156427765641</v>
      </c>
      <c r="S114" s="17">
        <v>1688.4822218207191</v>
      </c>
      <c r="T114" s="17">
        <v>1747.3750170324809</v>
      </c>
      <c r="U114" s="17">
        <v>1811.6997530629139</v>
      </c>
      <c r="V114" s="17">
        <v>1881.8730069095714</v>
      </c>
      <c r="W114" s="17">
        <v>1956.3658362647234</v>
      </c>
      <c r="X114" s="17">
        <v>2035.7956819833169</v>
      </c>
    </row>
    <row r="115" spans="3:24" ht="20" customHeight="1" x14ac:dyDescent="0.35">
      <c r="C115" s="23" t="s">
        <v>18</v>
      </c>
      <c r="D115" s="17">
        <f>D113-D114</f>
        <v>5.9634476760038524E-2</v>
      </c>
      <c r="E115" s="17">
        <f t="shared" ref="E115:X115" si="9">E113-E114</f>
        <v>154.76067322067502</v>
      </c>
      <c r="F115" s="17">
        <f t="shared" si="9"/>
        <v>176.64044910310986</v>
      </c>
      <c r="G115" s="17">
        <f t="shared" si="9"/>
        <v>198.41203536678654</v>
      </c>
      <c r="H115" s="17">
        <f t="shared" si="9"/>
        <v>220.4466644495219</v>
      </c>
      <c r="I115" s="17">
        <f t="shared" si="9"/>
        <v>243.00069025901917</v>
      </c>
      <c r="J115" s="17">
        <f t="shared" si="9"/>
        <v>278.16457459741787</v>
      </c>
      <c r="K115" s="17">
        <f t="shared" si="9"/>
        <v>312.95252527185698</v>
      </c>
      <c r="L115" s="17">
        <f t="shared" si="9"/>
        <v>352.71696236869889</v>
      </c>
      <c r="M115" s="17">
        <f t="shared" si="9"/>
        <v>395.70005384309502</v>
      </c>
      <c r="N115" s="17">
        <f t="shared" si="9"/>
        <v>445.04654181503179</v>
      </c>
      <c r="O115" s="17">
        <f t="shared" si="9"/>
        <v>488.22985673608628</v>
      </c>
      <c r="P115" s="17">
        <f t="shared" si="9"/>
        <v>529.61675638631755</v>
      </c>
      <c r="Q115" s="17">
        <f t="shared" si="9"/>
        <v>575.18984899322163</v>
      </c>
      <c r="R115" s="17">
        <f t="shared" si="9"/>
        <v>623.39649018971591</v>
      </c>
      <c r="S115" s="17">
        <f t="shared" si="9"/>
        <v>674.40702813089729</v>
      </c>
      <c r="T115" s="17">
        <f t="shared" si="9"/>
        <v>704.19539063024672</v>
      </c>
      <c r="U115" s="17">
        <f t="shared" si="9"/>
        <v>734.45291348810792</v>
      </c>
      <c r="V115" s="17">
        <f t="shared" si="9"/>
        <v>765.24615589848781</v>
      </c>
      <c r="W115" s="17">
        <f t="shared" si="9"/>
        <v>796.66048677447998</v>
      </c>
      <c r="X115" s="17">
        <f t="shared" si="9"/>
        <v>833.9554486024133</v>
      </c>
    </row>
    <row r="116" spans="3:24" ht="20" customHeight="1" x14ac:dyDescent="0.35">
      <c r="C116" s="23" t="s">
        <v>19</v>
      </c>
      <c r="D116" s="17">
        <f>D115/D113*100</f>
        <v>4.4697259066639591E-3</v>
      </c>
      <c r="E116" s="17">
        <f t="shared" ref="E116:X116" si="10">E115/E113*100</f>
        <v>10.48438668603632</v>
      </c>
      <c r="F116" s="17">
        <f t="shared" si="10"/>
        <v>11.725956667964962</v>
      </c>
      <c r="G116" s="17">
        <f t="shared" si="10"/>
        <v>12.910683309627302</v>
      </c>
      <c r="H116" s="17">
        <f t="shared" si="10"/>
        <v>13.982896672468076</v>
      </c>
      <c r="I116" s="17">
        <f t="shared" si="10"/>
        <v>15.048012185815557</v>
      </c>
      <c r="J116" s="17">
        <f t="shared" si="10"/>
        <v>16.577020887397701</v>
      </c>
      <c r="K116" s="17">
        <f t="shared" si="10"/>
        <v>17.892431739255539</v>
      </c>
      <c r="L116" s="17">
        <f t="shared" si="10"/>
        <v>19.337353499708808</v>
      </c>
      <c r="M116" s="17">
        <f t="shared" si="10"/>
        <v>20.767764729751434</v>
      </c>
      <c r="N116" s="17">
        <f t="shared" si="10"/>
        <v>22.265724608446433</v>
      </c>
      <c r="O116" s="17">
        <f t="shared" si="10"/>
        <v>24.044593526988038</v>
      </c>
      <c r="P116" s="17">
        <f t="shared" si="10"/>
        <v>25.166372533677041</v>
      </c>
      <c r="Q116" s="17">
        <f t="shared" si="10"/>
        <v>26.327487053700281</v>
      </c>
      <c r="R116" s="17">
        <f t="shared" si="10"/>
        <v>27.443626131802386</v>
      </c>
      <c r="S116" s="17">
        <f t="shared" si="10"/>
        <v>28.541626660864733</v>
      </c>
      <c r="T116" s="17">
        <f t="shared" si="10"/>
        <v>28.72425725278724</v>
      </c>
      <c r="U116" s="17">
        <f t="shared" si="10"/>
        <v>28.845596068792929</v>
      </c>
      <c r="V116" s="17">
        <f t="shared" si="10"/>
        <v>28.908640255043</v>
      </c>
      <c r="W116" s="17">
        <f t="shared" si="10"/>
        <v>28.93762693467481</v>
      </c>
      <c r="X116" s="17">
        <f t="shared" si="10"/>
        <v>29.060201064619807</v>
      </c>
    </row>
    <row r="117" spans="3:24" ht="20" customHeight="1" x14ac:dyDescent="0.35">
      <c r="C117" s="23" t="s">
        <v>20</v>
      </c>
      <c r="D117" s="17">
        <v>814.64400000000001</v>
      </c>
      <c r="E117" s="17">
        <v>937.09500000000003</v>
      </c>
      <c r="F117" s="17">
        <v>1354.32</v>
      </c>
      <c r="G117" s="17">
        <v>1227.8530000000001</v>
      </c>
      <c r="H117" s="17">
        <v>1635.1860000000001</v>
      </c>
      <c r="I117" s="17">
        <v>2339.6509999999998</v>
      </c>
      <c r="J117" s="17">
        <v>1295.739</v>
      </c>
      <c r="K117" s="17">
        <v>1313.8780000000002</v>
      </c>
      <c r="L117" s="17">
        <v>1592.7080000000001</v>
      </c>
      <c r="M117" s="17">
        <v>1843.0839999999998</v>
      </c>
      <c r="N117" s="17">
        <v>1053.6890000000001</v>
      </c>
      <c r="O117" s="17">
        <v>1140.73297</v>
      </c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3:24" ht="20" customHeight="1" x14ac:dyDescent="0.35">
      <c r="C118" s="23" t="s">
        <v>21</v>
      </c>
      <c r="D118" s="17">
        <f>D113-D117</f>
        <v>519.54243570803487</v>
      </c>
      <c r="E118" s="17">
        <f t="shared" ref="E118:O118" si="11">E113-E117</f>
        <v>539.0111171732035</v>
      </c>
      <c r="F118" s="17">
        <f t="shared" si="11"/>
        <v>152.0854397001774</v>
      </c>
      <c r="G118" s="17">
        <f t="shared" si="11"/>
        <v>308.95206762050066</v>
      </c>
      <c r="H118" s="17">
        <f t="shared" si="11"/>
        <v>-58.640956342665049</v>
      </c>
      <c r="I118" s="17">
        <f t="shared" si="11"/>
        <v>-724.81518475475013</v>
      </c>
      <c r="J118" s="17">
        <f t="shared" si="11"/>
        <v>382.2740548600932</v>
      </c>
      <c r="K118" s="17">
        <f t="shared" si="11"/>
        <v>435.19965379507948</v>
      </c>
      <c r="L118" s="17">
        <f t="shared" si="11"/>
        <v>231.31079540553606</v>
      </c>
      <c r="M118" s="17">
        <f t="shared" si="11"/>
        <v>62.272975063493732</v>
      </c>
      <c r="N118" s="17">
        <f t="shared" si="11"/>
        <v>945.10757923283927</v>
      </c>
      <c r="O118" s="17">
        <f t="shared" si="11"/>
        <v>889.78526765741435</v>
      </c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3:24" ht="20" customHeight="1" x14ac:dyDescent="0.35">
      <c r="C119" s="23" t="s">
        <v>22</v>
      </c>
      <c r="D119" s="17">
        <f>D118/D113*100</f>
        <v>38.940767332289703</v>
      </c>
      <c r="E119" s="17">
        <f t="shared" ref="E119:O119" si="12">E118/E113*100</f>
        <v>36.515743069030108</v>
      </c>
      <c r="F119" s="17">
        <f t="shared" si="12"/>
        <v>10.095916789204324</v>
      </c>
      <c r="G119" s="17">
        <f t="shared" si="12"/>
        <v>20.103529987629727</v>
      </c>
      <c r="H119" s="17">
        <f t="shared" si="12"/>
        <v>-3.7195864830241265</v>
      </c>
      <c r="I119" s="17">
        <f t="shared" si="12"/>
        <v>-44.884760290300498</v>
      </c>
      <c r="J119" s="17">
        <f t="shared" si="12"/>
        <v>22.781351655930106</v>
      </c>
      <c r="K119" s="17">
        <f t="shared" si="12"/>
        <v>24.881665651081896</v>
      </c>
      <c r="L119" s="17">
        <f t="shared" si="12"/>
        <v>12.681382230719199</v>
      </c>
      <c r="M119" s="17">
        <f t="shared" si="12"/>
        <v>3.2683101318281089</v>
      </c>
      <c r="N119" s="17">
        <f t="shared" si="12"/>
        <v>47.283830133208568</v>
      </c>
      <c r="O119" s="17">
        <f t="shared" si="12"/>
        <v>43.820599645731299</v>
      </c>
      <c r="P119" s="26"/>
      <c r="Q119" s="26"/>
      <c r="R119" s="26"/>
      <c r="S119" s="26"/>
      <c r="T119" s="26"/>
      <c r="U119" s="26"/>
      <c r="V119" s="26"/>
      <c r="W119" s="26"/>
      <c r="X119" s="26"/>
    </row>
    <row r="127" spans="3:24" ht="20" customHeight="1" x14ac:dyDescent="0.35">
      <c r="C127" s="15"/>
      <c r="D127" s="25" t="s">
        <v>4</v>
      </c>
      <c r="E127" s="25" t="s">
        <v>5</v>
      </c>
      <c r="F127" s="25" t="s">
        <v>6</v>
      </c>
      <c r="G127" s="25" t="s">
        <v>7</v>
      </c>
      <c r="H127" s="25" t="s">
        <v>23</v>
      </c>
      <c r="I127" s="25" t="s">
        <v>11</v>
      </c>
    </row>
    <row r="128" spans="3:24" ht="17" customHeight="1" x14ac:dyDescent="0.35">
      <c r="C128" s="23" t="s">
        <v>16</v>
      </c>
      <c r="D128" s="17">
        <f>965652.702173597/1000</f>
        <v>965.65270217359694</v>
      </c>
      <c r="E128" s="17">
        <f>69847.2921184115/1000</f>
        <v>69.847292118411502</v>
      </c>
      <c r="F128" s="17">
        <f>152040.089629881/1000</f>
        <v>152.04008962988101</v>
      </c>
      <c r="G128" s="17">
        <f>115686.088695755/1000</f>
        <v>115.68608869575499</v>
      </c>
      <c r="H128" s="17">
        <f>727292.06503977/1000</f>
        <v>727.29206503977002</v>
      </c>
      <c r="I128" s="17">
        <f>H128+G128+F128+E128+D128</f>
        <v>2030.5182376574144</v>
      </c>
    </row>
    <row r="129" spans="3:9" ht="17" customHeight="1" x14ac:dyDescent="0.35">
      <c r="C129" s="23" t="s">
        <v>17</v>
      </c>
      <c r="D129" s="17">
        <f>824867.741048297/1000</f>
        <v>824.86774104829703</v>
      </c>
      <c r="E129" s="17">
        <f>67639.0324892296/1000</f>
        <v>67.639032489229606</v>
      </c>
      <c r="F129" s="17">
        <f>149562.815789289/1000</f>
        <v>149.56281578928898</v>
      </c>
      <c r="G129" s="17">
        <f>112358.927896192/1000</f>
        <v>112.358927896192</v>
      </c>
      <c r="H129" s="17">
        <f>387859.863698321/1000</f>
        <v>387.85986369832096</v>
      </c>
      <c r="I129" s="17">
        <f t="shared" ref="I129:I132" si="13">H129+G129+F129+E129+D129</f>
        <v>1542.2883809213286</v>
      </c>
    </row>
    <row r="130" spans="3:9" ht="17" customHeight="1" x14ac:dyDescent="0.35">
      <c r="C130" s="23" t="s">
        <v>18</v>
      </c>
      <c r="D130" s="17">
        <f>D128-D129</f>
        <v>140.7849611252999</v>
      </c>
      <c r="E130" s="17">
        <f t="shared" ref="E130:H130" si="14">E128-E129</f>
        <v>2.2082596291818959</v>
      </c>
      <c r="F130" s="17">
        <f t="shared" si="14"/>
        <v>2.4772738405920336</v>
      </c>
      <c r="G130" s="17">
        <f t="shared" si="14"/>
        <v>3.3271607995629893</v>
      </c>
      <c r="H130" s="17">
        <f t="shared" si="14"/>
        <v>339.43220134144906</v>
      </c>
      <c r="I130" s="17">
        <f t="shared" si="13"/>
        <v>488.22985673608588</v>
      </c>
    </row>
    <row r="131" spans="3:9" ht="17" customHeight="1" x14ac:dyDescent="0.35">
      <c r="C131" s="23" t="s">
        <v>19</v>
      </c>
      <c r="D131" s="17">
        <f>D130/D128*100</f>
        <v>14.579254095018394</v>
      </c>
      <c r="E131" s="17">
        <f t="shared" ref="E131:I131" si="15">E130/E128*100</f>
        <v>3.1615536726008684</v>
      </c>
      <c r="F131" s="17">
        <f t="shared" si="15"/>
        <v>1.6293556828482463</v>
      </c>
      <c r="G131" s="17">
        <f t="shared" si="15"/>
        <v>2.8760249716049713</v>
      </c>
      <c r="H131" s="17">
        <f t="shared" si="15"/>
        <v>46.670686737505946</v>
      </c>
      <c r="I131" s="17">
        <f t="shared" si="15"/>
        <v>24.04459352698802</v>
      </c>
    </row>
    <row r="132" spans="3:9" ht="17" customHeight="1" x14ac:dyDescent="0.35">
      <c r="C132" s="23" t="s">
        <v>20</v>
      </c>
      <c r="D132" s="17">
        <v>595.86</v>
      </c>
      <c r="E132" s="17">
        <v>59.38</v>
      </c>
      <c r="F132" s="17">
        <f>I107</f>
        <v>129.9</v>
      </c>
      <c r="G132" s="17">
        <f>F107</f>
        <v>105.88</v>
      </c>
      <c r="H132" s="17">
        <f>H108</f>
        <v>0</v>
      </c>
      <c r="I132" s="17">
        <f t="shared" si="13"/>
        <v>891.02</v>
      </c>
    </row>
    <row r="133" spans="3:9" ht="17" customHeight="1" x14ac:dyDescent="0.35">
      <c r="C133" s="23" t="s">
        <v>21</v>
      </c>
      <c r="D133" s="17">
        <f>D128-D132</f>
        <v>369.79270217359692</v>
      </c>
      <c r="E133" s="17">
        <f t="shared" ref="E133:H133" si="16">E128-E132</f>
        <v>10.4672921184115</v>
      </c>
      <c r="F133" s="17">
        <f t="shared" si="16"/>
        <v>22.140089629881004</v>
      </c>
      <c r="G133" s="17">
        <f t="shared" si="16"/>
        <v>9.806088695754994</v>
      </c>
      <c r="H133" s="17">
        <f t="shared" si="16"/>
        <v>727.29206503977002</v>
      </c>
      <c r="I133" s="17">
        <f>I128-I132</f>
        <v>1139.4982376574144</v>
      </c>
    </row>
    <row r="134" spans="3:9" ht="17" customHeight="1" x14ac:dyDescent="0.35">
      <c r="C134" s="23" t="s">
        <v>22</v>
      </c>
      <c r="D134" s="17">
        <f>D133/D128*100</f>
        <v>38.294585759582816</v>
      </c>
      <c r="E134" s="17">
        <f t="shared" ref="E134:H134" si="17">E133/E128*100</f>
        <v>14.985966958699546</v>
      </c>
      <c r="F134" s="17">
        <f t="shared" si="17"/>
        <v>14.562007746626406</v>
      </c>
      <c r="G134" s="17">
        <f t="shared" si="17"/>
        <v>8.4764631653717775</v>
      </c>
      <c r="H134" s="17">
        <f t="shared" si="17"/>
        <v>100</v>
      </c>
      <c r="I134" s="17">
        <f>I133/I128*100</f>
        <v>56.11859162476869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DATAMENTERI (2)</vt:lpstr>
      <vt:lpstr>DATAMENTERI</vt:lpstr>
      <vt:lpstr>NDC Scenario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Fifi Novitri</dc:creator>
  <cp:lastModifiedBy>Fifi Novitri</cp:lastModifiedBy>
  <dcterms:created xsi:type="dcterms:W3CDTF">2023-02-17T04:30:15Z</dcterms:created>
  <dcterms:modified xsi:type="dcterms:W3CDTF">2024-03-01T09:40:46Z</dcterms:modified>
</cp:coreProperties>
</file>